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laneacion\2. PLANEACIÓN INSTITUCIONAL\03- Registros Planeación Institucional 2015-2018\01 PEI 2015-2018\PEI 2018\2. Informes\2. T2\"/>
    </mc:Choice>
  </mc:AlternateContent>
  <bookViews>
    <workbookView xWindow="0" yWindow="0" windowWidth="20490" windowHeight="7755"/>
  </bookViews>
  <sheets>
    <sheet name="Portada" sheetId="3" r:id="rId1"/>
    <sheet name="Seguimiento PEI 4to trimestre" sheetId="1" r:id="rId2"/>
  </sheets>
  <definedNames>
    <definedName name="_xlnm.Print_Area" localSheetId="1">'Seguimiento PEI 4to trimestre'!$A$1:$U$27</definedName>
    <definedName name="_xlnm.Print_Titles" localSheetId="1">'Seguimiento PEI 4to trimestre'!$1:$8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1" l="1"/>
  <c r="R15" i="1" l="1"/>
  <c r="L15" i="1"/>
  <c r="R21" i="1" l="1"/>
  <c r="S21" i="1"/>
  <c r="R24" i="1"/>
  <c r="S24" i="1" s="1"/>
  <c r="R23" i="1"/>
  <c r="S23" i="1" s="1"/>
  <c r="R22" i="1"/>
  <c r="P23" i="1"/>
  <c r="Q22" i="1" l="1"/>
  <c r="S22" i="1" s="1"/>
  <c r="M22" i="1"/>
  <c r="P22" i="1" s="1"/>
  <c r="P21" i="1"/>
  <c r="R19" i="1"/>
  <c r="Q19" i="1"/>
  <c r="R17" i="1"/>
  <c r="S17" i="1" s="1"/>
  <c r="S15" i="1"/>
  <c r="M16" i="1"/>
  <c r="R16" i="1" s="1"/>
  <c r="P15" i="1"/>
  <c r="P13" i="1"/>
  <c r="Q12" i="1"/>
  <c r="P10" i="1"/>
  <c r="P9" i="1"/>
  <c r="Q9" i="1"/>
  <c r="P14" i="1"/>
  <c r="M13" i="1"/>
  <c r="R13" i="1" s="1"/>
  <c r="M12" i="1"/>
  <c r="P12" i="1" s="1"/>
  <c r="R11" i="1"/>
  <c r="Q11" i="1"/>
  <c r="M11" i="1"/>
  <c r="S10" i="1"/>
  <c r="S9" i="1"/>
  <c r="R9" i="1"/>
  <c r="P16" i="1" l="1"/>
  <c r="R12" i="1"/>
  <c r="S12" i="1" s="1"/>
  <c r="S19" i="1"/>
  <c r="P24" i="1"/>
  <c r="P17" i="1"/>
  <c r="Q16" i="1"/>
  <c r="S16" i="1" s="1"/>
  <c r="S14" i="1"/>
  <c r="R18" i="1" l="1"/>
  <c r="S18" i="1" s="1"/>
  <c r="Q13" i="1" l="1"/>
  <c r="S13" i="1" s="1"/>
  <c r="P20" i="1"/>
  <c r="R20" i="1" l="1"/>
  <c r="S20" i="1" s="1"/>
  <c r="S11" i="1" l="1"/>
</calcChain>
</file>

<file path=xl/sharedStrings.xml><?xml version="1.0" encoding="utf-8"?>
<sst xmlns="http://schemas.openxmlformats.org/spreadsheetml/2006/main" count="122" uniqueCount="83">
  <si>
    <t>I</t>
  </si>
  <si>
    <t>II</t>
  </si>
  <si>
    <t>III</t>
  </si>
  <si>
    <t>IV</t>
  </si>
  <si>
    <t xml:space="preserve">MATRIZ DE SEGUIMIENTO PLAN ESTRATÉGICO INSTITUCIONAL </t>
  </si>
  <si>
    <t>Objetivo estratégico</t>
  </si>
  <si>
    <t>Indicador Estratégico</t>
  </si>
  <si>
    <t>Frecuencia de medición</t>
  </si>
  <si>
    <t>Meta cuatrienio</t>
  </si>
  <si>
    <t>Área responsable</t>
  </si>
  <si>
    <t>Meta
2015</t>
  </si>
  <si>
    <t>Meta
2016</t>
  </si>
  <si>
    <t>Meta
2017</t>
  </si>
  <si>
    <t>Meta
2018</t>
  </si>
  <si>
    <t>Mejorar la calidad y el impacto de la investigación y la transferencia de conocimiento y tecnología</t>
  </si>
  <si>
    <t>Becas para la formación de maestría y doctorado nacional y exterior financiados por Colciencias y otras entidades</t>
  </si>
  <si>
    <t>Trimestral</t>
  </si>
  <si>
    <t>N/A</t>
  </si>
  <si>
    <t>Promover el desarrollo tecnológico y la innovación como motor de crecimiento empresarial y del emprendimiento</t>
  </si>
  <si>
    <t>Empresas apoyadas en procesos de innovación por Colciencias</t>
  </si>
  <si>
    <t>Semestral</t>
  </si>
  <si>
    <t>Generar una cultura que valore y gestione el conocimiento y la innovación</t>
  </si>
  <si>
    <t>Personas sensibilizadas a través de estrategias enfocadas en el uso, apropiación y utilidad de la CTeI</t>
  </si>
  <si>
    <t>Niños y jóvenes apoyados en procesos de vocación científica y tecnológica</t>
  </si>
  <si>
    <t>Desarrollar un sistema e institucionalidad habilitante para la CTeI</t>
  </si>
  <si>
    <t>Ciudades con pacto por la innovación en ejecución</t>
  </si>
  <si>
    <t>Políticas CTeI aprobadas y en implementación</t>
  </si>
  <si>
    <t>Porcentaje de los recursos ejecutados a través del FFJC por entidades aportantes diferentes a Colciencias</t>
  </si>
  <si>
    <t>Desarrollar proyectos estratégicos y de impacto en CTeI a través de la articulación de recursos de la nación, los departamentos y otros actores</t>
  </si>
  <si>
    <t>Generar vínculos entre los actores del SNCTI y actores internacionales estratégicos</t>
  </si>
  <si>
    <t>Convertir a COLCIENCIAS en Ágil, Moderna y Transparente</t>
  </si>
  <si>
    <t xml:space="preserve">Índice Ágil, Transparente y Moderna (ATM) </t>
  </si>
  <si>
    <t>Propiciar condiciones para conocer valorar conservar y aprovechar nuestra biodiversidad</t>
  </si>
  <si>
    <t>Mensual</t>
  </si>
  <si>
    <t>Anual</t>
  </si>
  <si>
    <t>Resultado 2015</t>
  </si>
  <si>
    <t>Dirección de Fomento a la Investigación</t>
  </si>
  <si>
    <t>Dirección de Desarrollo Tecnológico e Innovación</t>
  </si>
  <si>
    <t>Dirección de Mentalidad y Cultura para la CTeI</t>
  </si>
  <si>
    <t>Subdirección General</t>
  </si>
  <si>
    <t>Dirección de Fomento a la Investigación
Dirección de Desarrollo Tecnológico e Innovación
Dirección de Mentalidad y Cultura para la CTeI</t>
  </si>
  <si>
    <t>Equipo de Gestión Territorial</t>
  </si>
  <si>
    <t>Línea de base</t>
  </si>
  <si>
    <t>Equipo de Internacionalización</t>
  </si>
  <si>
    <t>Dirección Administrativa y Financiera
Equipo de Comunicaciones
Secretaría General
Oficina de Control Interno
Oficina de TIC
Oficina Asesora de Planeación</t>
  </si>
  <si>
    <t>Dirección General</t>
  </si>
  <si>
    <t>Proyectos de investigación apoyados</t>
  </si>
  <si>
    <t>SEGUIMIENTO TRIMESTRAL PLAN ESTRATÉGICO INSTITUCIONAL 2015-2018</t>
  </si>
  <si>
    <t>Avance Meta Cuatrienio</t>
  </si>
  <si>
    <t>Nuevos registros de especies en el Global Biodiversity Information Facility (GBIF) aportadas por Colombia</t>
  </si>
  <si>
    <t>250.000
(2015</t>
  </si>
  <si>
    <t>Resultado 2016</t>
  </si>
  <si>
    <t>% de avance de meta cuatrienio</t>
  </si>
  <si>
    <t>Observaciones de Seguimiento</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</si>
  <si>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</si>
  <si>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</si>
  <si>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</si>
  <si>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 xml:space="preserve">
* Se declara el plan estratégico institucional como el mismo plan estratégico sectorial por ser Colciencias cabeza de sector y no tener instituciones o entidades adscritas
** Cifras acumuladas 
***N/A: No aplica. Refiere a que no se programa  meta para el trimestre</t>
  </si>
  <si>
    <t>Avance Trimestral  2018</t>
  </si>
  <si>
    <t>% de avance de la meta 2018</t>
  </si>
  <si>
    <t>Resultado 2017</t>
  </si>
  <si>
    <t>Planes y acuerdos suscrito y acompañados</t>
  </si>
  <si>
    <t>Licenciamientos tecnológicos apoyados</t>
  </si>
  <si>
    <r>
      <rPr>
        <b/>
        <sz val="12"/>
        <color theme="1"/>
        <rFont val="Segoe UI"/>
        <family val="2"/>
      </rPr>
      <t xml:space="preserve">Análisis cualitativo:
</t>
    </r>
    <r>
      <rPr>
        <sz val="12"/>
        <color theme="1"/>
        <rFont val="Segoe UI"/>
        <family val="2"/>
      </rPr>
      <t>El indicador de Ciudades con Pacto, cumplió meta cuatrienio y se tenia prevista hasta 2017. No obstante desde la Desde la Dirección de Desarrollo Tecnológico e Innovación, se han proyectado implementar la Sostenibilidad de Pactos, cuyos resultados aportarán a la meta de "Empresas apoyadas en Procesos de Innovación para el tercer y cuatro trimestre de la vigencia 2018.</t>
    </r>
    <r>
      <rPr>
        <b/>
        <sz val="12"/>
        <color theme="1"/>
        <rFont val="Segoe UI"/>
        <family val="2"/>
      </rPr>
      <t xml:space="preserve">
Conclusiones/Recomendaciones</t>
    </r>
    <r>
      <rPr>
        <sz val="12"/>
        <color theme="1"/>
        <rFont val="Segoe UI"/>
        <family val="2"/>
      </rPr>
      <t xml:space="preserve">
Finalizado el proceso de suscricpión de los pactos, es necesario que desde la Dirección de Desarrollo Tecnológico e Innovación se implementen estrategias de seguimiento a los resultados de dichos pactos en las ciudades que se adhirieron a este compromiso.</t>
    </r>
  </si>
  <si>
    <r>
      <rPr>
        <b/>
        <sz val="12"/>
        <color theme="1"/>
        <rFont val="Segoe UI"/>
        <family val="2"/>
      </rPr>
      <t>Análisos cualitativo:</t>
    </r>
    <r>
      <rPr>
        <sz val="12"/>
        <color theme="1"/>
        <rFont val="Segoe UI"/>
        <family val="2"/>
      </rPr>
      <t xml:space="preserve">
El seguimiento al índice ATM (ágil, transparente y moderno) evidencia que para el primer trimestre de 2018, se obtiene un avance del 68% frente a una meta esperada del 72%. Los resultados  discriminados por componente son los siguientes: 
- En el Componente de Transparencia, el cual evalúa el cumplimiento de los requisitos determinados en el Documento Metodológico Índice de Transparencia Nacional para Entidades Públicas, con un total de 388 requisitos a cumplir, se evidencia un avance del 99,8% frente a una meta planificada para el periodo de 100%, lo cual representa un cumplimiento de 386  requisitos de los 388 aplicables.
Quedan en etapa de implementación los siguientes requisitos: a) Actualización y socialización del Código de Ética, Integridad y Buen Gobierno, b) Contar con el consolidado sobre la conformación del Talento Humano (Relación del N° de contratistas por servicios personales y N° de funcionarios de planta)  y c) Contar con el mapa de las personas que responden las denuncias, a fin de garantizar que se cuentan con las condiciones institucionales del sistema de PQRDS. 
En el Componente de Modernidad, el cual se evalúa el cumplimiento de los requisitos de la estrategia de Gobierno en Línea, se evidencia un avance del 91% frente a una meta esperada del 88%, resultado que evidencia que se han logrado implementar y mantener 74 requisitos de los 88 aplicables, obteniendo un resultado satisfactorio, en relación a la meta planificada.
Con el fin de lograr el cumplimiento de esta estrategia de Gobierno en Línea (Ahora Gobierno Digital), la entidad planea cumplir con el 100% de los requisitos en la vigencia 2018. En el Componente Ágil se presenta un cumplimiento del 93% frente al 93% planificado para el período.
En el subcomponente de acciones de reducción de tiempos, requisitos o documentos en procedimientos seleccionados en el trimestre no se presentan avances en el indicador; sin embargo durante este período se realizó la revisión de indicadores de procesos los cuales están alineados con el Plan de acción institucional.
Aunque  en el primer trimestre el subcomponente de racionalización de trámites no tiene resultados asociados, si se presentan avances como revisión y actualización de la guía para la gestión del riesgo la cual fue publicada en GINA y la página WEB de la entidad el 2 de marzo de 2018. Con corte al 30 de marzo se han aprobado los riesgos correspondientes a los siguientes procesos: (Gestión Orientación y Planeación Institucional, Gestión de Procesos, Cooperación Internacional, Comunicaciones, Convocatorias, Territorial, Innovación,Fortalecimiento de Capacidades para el CTeI, Capital Humano, Mentalidad y Cultura, Gestión de la Información, Talento Humano,Documental, Jurídica).
</t>
    </r>
    <r>
      <rPr>
        <b/>
        <sz val="12"/>
        <color theme="1"/>
        <rFont val="Segoe UI"/>
        <family val="2"/>
      </rPr>
      <t>Conclusiones / Recomendaciones:</t>
    </r>
    <r>
      <rPr>
        <sz val="12"/>
        <color theme="1"/>
        <rFont val="Segoe UI"/>
        <family val="2"/>
      </rPr>
      <t xml:space="preserve">
Aunque se presenta un cumplimiento del 68% del índice ATM para el  primer trimestre de 2018, se recomienda hacer un seguimiento especial al cumplimiento de los requisitos de Gobierno en Línea (Ahora Gobierno Digital), a fin de asegurar que se cuente con las herramientas informáticas y tecnológicas que permitan un uso más eficiente de las TIC, en beneficio de los ciudadanos y demás actores del SNCTI.
Así mismo, se recomienda monitorear para el segundo el trimestre el avance en el subcomponente de reducción de tiempos y requisitos, dado que para este período presentó un avance del 0%, a fin de asegurar el cumplimiento de las metas parciales del índice ATM.</t>
    </r>
  </si>
  <si>
    <r>
      <rPr>
        <b/>
        <sz val="12"/>
        <color theme="1"/>
        <rFont val="Segoe UI"/>
        <family val="2"/>
      </rPr>
      <t>Análisis Cualitativo</t>
    </r>
    <r>
      <rPr>
        <sz val="12"/>
        <color theme="1"/>
        <rFont val="Segoe UI"/>
        <family val="2"/>
      </rPr>
      <t xml:space="preserve">
en el periodo comprendido entre el 1 de enero y 31 de marzo de 2018, se indexaron al Sistema de Información sobre Biodiversidad (SiB Colombia), un total de 12.870 registros, frente a los 4.000 esperados para este periodo de tiempo. En este sentido, se debe considerar que el cumplimiento de la meta está asociado a la contribución en la incorporación de los datos por parte de entidades tales como el Instituto de Investigaciones Ambientales del Pacifico John Von Neumann (IIAP), la Corporación para el desarrollo sostenible del área de manejo especial La Macarena - CORMACARENA, la Secretaría Distrital de Ambiente, la Corporación CORPOGEN, la Fundación Orinoquia Biodiversa (FOB), la Fundación Centro para la Investigación en Sistemas Sostenibles de Producción Agropecuaria "CIPAV", el Patrimonio Natural Fondo para la Biodiversidad y Áreas Protegidas "Patrimonio Natural", la Asociación para el estudio y conservación de las aves acuáticas en Colombia.
</t>
    </r>
    <r>
      <rPr>
        <b/>
        <sz val="12"/>
        <color theme="1"/>
        <rFont val="Segoe UI"/>
        <family val="2"/>
      </rPr>
      <t xml:space="preserve"> Conclusiones / Recomendaciones:
</t>
    </r>
    <r>
      <rPr>
        <sz val="12"/>
        <color theme="1"/>
        <rFont val="Segoe UI"/>
        <family val="2"/>
      </rPr>
      <t>Según el comportamiento del indicador y frente un aumento en la tendencia esperada, se cumple de manera exitosa con lo previsto inicialmente y se sigue garantizando el cumplimiento de la meta global de Colombia BIO.</t>
    </r>
  </si>
  <si>
    <t>Artículos científicos publicados en revistas científicas especializadas por investigadores colombianos ****</t>
  </si>
  <si>
    <t>Registros de patentes solicitadas por residentes en oficina nacional y PCT****</t>
  </si>
  <si>
    <t>Porcentaje de asignación del cupo de inversión para deducción tributaria****</t>
  </si>
  <si>
    <t>Alianzas Estratégicas internacionales en términos de recursos y capital político****</t>
  </si>
  <si>
    <r>
      <t xml:space="preserve">A 31 de junio de 2018, se presenta avance cuantitativo del indicador de 1.365  becas de maestría y doctorado nacional y exterior; y la gestión asociada se registra a continuación
</t>
    </r>
    <r>
      <rPr>
        <b/>
        <sz val="12"/>
        <color theme="1"/>
        <rFont val="Segoe UI"/>
        <family val="2"/>
      </rPr>
      <t>Formación de capital humano para la CTeI</t>
    </r>
    <r>
      <rPr>
        <sz val="12"/>
        <color theme="1"/>
        <rFont val="Segoe UI"/>
        <family val="2"/>
      </rPr>
      <t xml:space="preserve">
RRespecto a la Convocatoria de formación para estudios de maestría y doctorado en el exterior COLFUTURO,  su apertura se dió el 9 de enero de 2018 y el cierre 28 de febrero. Durante el mes de junio se hizo oficial el otorgamiento de 1.365 créditos beca para estudios de maestría y doctorado, con lo cual se dio inicio al proceso de legalización de los mismos. De estas becas se otorgan 143 becas de doctorado y 1222 becas para maestrían, del total de becarios se beneficio a personas de grupos priorizados así: 17 beneficiarios de grupos afrodescendientes y 8 personas procedentes de comunidades indígenas. 
La Convocatoria para la conformación de un banco de candidatos elegibles para estudios en el exterior Colciencias - Fulbright,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abrió el pasado 15 de febrero y tuvo cierre el 15 de mayo. A la convocatoria se presentaron 132 propuestas de candidatos, al corte del 30 de junio se continua con el proceso de evaluaciones para cuales de los condidatos continuarán en el proceso. 
Frente a la formación de capital humano de alto nivel para las regiones, se incluyeron en el plan de convocatorias 4 nuevos mecanismos de formación para las regiones: dos para el Departamento del Cauca, una del Departamento del Cesar y una del Departamento de La Guajira, estas convocatorias van a aportar a la meta estratégica de becas de forma que su aporte va a permitir llegar a la meta de becas para el cuatrienio. Adicionalmente para las convocatorias de vigencias anteriores de formación durante el mes de junio se publicaron los bancos preliminares y definitivos de los terceros cortes de las convocatorias de los departamentos de Guaviare, Putumayo, Tolima, Caquetá y Norte de Santander.
</t>
    </r>
    <r>
      <rPr>
        <b/>
        <sz val="12"/>
        <color theme="1"/>
        <rFont val="Segoe UI"/>
        <family val="2"/>
      </rPr>
      <t>Articulación de oferta y demanda para recurso humano de alto nivel</t>
    </r>
    <r>
      <rPr>
        <sz val="12"/>
        <color theme="1"/>
        <rFont val="Segoe UI"/>
        <family val="2"/>
      </rPr>
      <t xml:space="preserve">
En este período se avanzó, en la apertura a la convocatoria para el apoyo de estancias posdoctorales la cual tuvo cierre el 31 de mayo. De esta convocatoria se recibieron propuestas de 380 interesados de los cuales 298 cumplieron requisitos mínimos, el 29 de junio se publicó el banco preliminar de elegibles con estos 298 candidatos que continuan en el proceso. 
Para la iniciativa del portafolio para la conformación de becarios se hace la publicación del portal en donde se encuentra la información que se enmarca en la fase 1 de la convocatoria 811 - Programa de estancias postdoctorales para beneficiarios de formación Colciencias en entidades del SNCTeI.
</t>
    </r>
    <r>
      <rPr>
        <b/>
        <sz val="12"/>
        <color theme="1"/>
        <rFont val="Segoe UI"/>
        <family val="2"/>
      </rPr>
      <t>Conclusiones/Recomendaciones</t>
    </r>
    <r>
      <rPr>
        <sz val="12"/>
        <color theme="1"/>
        <rFont val="Segoe UI"/>
        <family val="2"/>
      </rPr>
      <t xml:space="preserve">
El indicador presentó resultados, de acuerdo a las propuestas elegidas desde la convocatoria de COLFUTURO.
Teniendo en cuenta el rezago frente a la meta cuatrienio, se recomienda a la Dirección de Fomento a la Investigación monitorear en 2018 las iniciativas estratégicas que permitan cumplir tanto la meta para esta vigencia, como disminuir el rezago en el número de becas de años anteriores.</t>
    </r>
  </si>
  <si>
    <r>
      <rPr>
        <b/>
        <sz val="12"/>
        <color theme="1"/>
        <rFont val="Segoe UI"/>
        <family val="2"/>
      </rPr>
      <t>Análisis cualitativo:</t>
    </r>
    <r>
      <rPr>
        <sz val="12"/>
        <color theme="1"/>
        <rFont val="Segoe UI"/>
        <family val="2"/>
      </rPr>
      <t xml:space="preserve">
A 30 de junio de 2018, se registraron 4.716 artículos, valor que alcanza la meta establecida. El comportamiento puede asociarse a la tendencia de publicación en el primer semestre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
El balance por áreas de conocimiento de los artículos registrados, es la siguiente: el 14,86% corresponde al área de Medicina, 9,42% de Ingeniería, 7,86% Agricultura y Ciencias Biológicas, 6,67% Ciencias Sociales, 6,31% Ciencias de la Computación, 5,60% Física y Astronomía, entre otras áreas. Vale resaltar que en la clasificación, Scopus utiliza 27 áreas temáticas, en las cuales las revistas al estar multicategorizadas genera que un mismo artículo puede estar contabilizado en más de un área temática.
Por otra parte, durante el primer semestre inició la revisión del modelo de reconocimiento de grupos de investigación e investigadores, partiendo de la elaboración de un documento de análisis de la convocatoria 781 de 2017, en la cual se presenta información en una ventana de observación comprendida entre el 1 de enero de 2012 y el 31 de diciembre de 2016, a partir de los datos registrados por las investigadores de los cuales 1.976.092 cumplieron con los criterios de existencia y calidad. En este período, se revisó y analizó información para simular distintos escenarios para próximos ajustes al Modelo de Grupos de Investigación e Investigadores en 2018, se elaboró un documento con las siguientes variables: 1.Resultados de la convocatoria 781 de 2017, 2.Análisis de comportamiento entre las convocatorias, 3.Simulaciones de escenarios  para los ajustes al Modelo de reconocimiento y medición de grupos e investigadores.
4. Test de medias para comportamiento de la clasificación de grupos de investigación por Grandes Áreas del Conocimiento y Áreas.
De los productos mencionados la mayor proporción se concentró en los asociados a la Apropiación Social del Conocimiento, seguido por los productos de Formación de Recurso Humano. En tercer lugar se ubican los productos de Nuevo Conocimiento correspondientes en su mayoría artículos de investigación. 
</t>
    </r>
    <r>
      <rPr>
        <b/>
        <sz val="12"/>
        <color theme="1"/>
        <rFont val="Segoe UI"/>
        <family val="2"/>
      </rPr>
      <t>Conclusiones / Recomendaciones:</t>
    </r>
    <r>
      <rPr>
        <sz val="12"/>
        <color theme="1"/>
        <rFont val="Segoe UI"/>
        <family val="2"/>
      </rPr>
      <t xml:space="preserve">
En  el período, se registraron 4.716  artículos, valor que alcanza  el 100% la meta establecida. El comportamiento puede asociarse a la tendencia de publicación en el segundo trimestre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t>
    </r>
  </si>
  <si>
    <r>
      <rPr>
        <b/>
        <sz val="12"/>
        <color theme="1"/>
        <rFont val="Segoe UI"/>
        <family val="2"/>
      </rPr>
      <t>Análisis cualitativo:</t>
    </r>
    <r>
      <rPr>
        <sz val="12"/>
        <color theme="1"/>
        <rFont val="Segoe UI"/>
        <family val="2"/>
      </rPr>
      <t xml:space="preserve">
'El registro de apoyo a proyectos de investigación por cuenta de la Dirección de Fomento a la Investigación da cuenta de un total de 39 proyectos asociados a la segunda fase  de convocatoria de "Ecosistema Científico" y 12 proyectos relacionados con los resultados de Convocatoria de Boyacá del Programa Colombia Bio. Aunque los resultados no se precisaban para este período se registra avance para el inidicador estratégico. Para las demás convocatorias, el grueso de los resultados se reportaran en tercer y cuarto trimestre de 2018; no obstante se han adelantado los procesos así:
a) Convocatoria regional para el fortalecimiento de capacidades I+D+i y su contribución al cierre de brechas tecnológicas en el departamento de Antioquia, Occidente: esta convocatoria busca Identificar proyectos que, en el corto plazo, permitan cerrar brechas tecnológicas, 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dio apertura el pasado 02 de marzo y cerró el pasado 02 de mayo. El banco preliminar de elegibles fue publicado al cierre del mes de junio y mostró resultados en donde un número considerable de proyectos no tiene el nivel esperado en la calidad de los mismos, este resultado preliminar de 18 proyectos de investigación.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El 30 de mayo se dio apertura a la convocatoria que permanecerá abierta hasta el próximo 15 de agosto.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La apertura se llevó a cabo el pasado 1 de marzo y se cerró el pasado 15 de mayo. Se publicó el pasado 29 de junio el banco preliminar de elegibles en el cual los resultados preliminares no permiten aún llegar a la meta con 21 proyectos de investigación que cumplen tanto en lo técnico como en los requisitos de documentación.
d) II Convocatoria de Ecosistema Científico: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Durante el primer semestre de 2018, se sesionó el primer comité técnico interinstitucional en donde se revisó la preparación Misión Banco Mundial, Cronograma y metodología evaluación convocatoria 792; así como el estado de la firma los contratos derivados de las 4 alianzas financiables de la primera fase, producto de la convocatoria 778. Para esta segunda convocatoria se lograron un total de 39 proyectos de investigación apoyados en 4 de los focos de: alimentos, energía sostenible, bioeconomía y sociedad. En esta oportunidad se tuvo una inversión de $71.8 mil millones de pesos. 
</t>
    </r>
    <r>
      <rPr>
        <b/>
        <sz val="12"/>
        <color theme="1"/>
        <rFont val="Segoe UI"/>
        <family val="2"/>
      </rPr>
      <t xml:space="preserve">
Conclusiones / Recomendaciones:</t>
    </r>
    <r>
      <rPr>
        <sz val="12"/>
        <color theme="1"/>
        <rFont val="Segoe UI"/>
        <family val="2"/>
      </rPr>
      <t xml:space="preserve">
Aunque el comportamiento del indicador ha sido favorable en el cuatrienio, se recomienda revisar los mecanismos a través de los cuales se apoyan a los proyectos de investigación. De igual manera, teniendo en cuenta la proyección en el plan de acción institucional 2018 en el número de proyectos, se recomienda a la Dirección de Fomento a la Investigación, revisar las meta para la vigencia y para el cuatrenio.</t>
    </r>
  </si>
  <si>
    <r>
      <rPr>
        <b/>
        <sz val="12"/>
        <color theme="1"/>
        <rFont val="Segoe UI"/>
        <family val="2"/>
      </rPr>
      <t>Análisis cualitativo</t>
    </r>
    <r>
      <rPr>
        <sz val="12"/>
        <color theme="1"/>
        <rFont val="Segoe UI"/>
        <family val="2"/>
      </rPr>
      <t xml:space="preserve">
A junio de 2018, se reportaron 121 empresas en procesos de innovación como producto de la gestión del Programa TIC (2) ,Sistemas de Innovación (80) y Beneficios Tributarios (39)  Con esto, se logra el 85% de la meta establecida para el período. La razón por la cual no se alcanzó el 100% de la meta programada para el período, se debe a que en los  primeros cortes de la convocatoria 786 se presentaron un bajo número de solicitudes y los proyectos plurianuales se encuentran en evaluación. Se espera apoyar las 150 empresas con el tercer corte de la convocatoria y los proyectos plurianuales aprobados al finalizar 2 semestre de 2018.
</t>
    </r>
    <r>
      <rPr>
        <b/>
        <sz val="12"/>
        <color theme="1"/>
        <rFont val="Segoe UI"/>
        <family val="2"/>
      </rPr>
      <t>Conclusiones/Recomendaciones</t>
    </r>
    <r>
      <rPr>
        <sz val="12"/>
        <color theme="1"/>
        <rFont val="Segoe UI"/>
        <family val="2"/>
      </rPr>
      <t xml:space="preserve">
Teniendo en cuenta que el reporte de empresas se concentra en tercer y cuarto trimestre de 2018, se recomienda a la Dirección de Desarrollo Tecnológico e Innovación, monitorear los resultados de los programas estratégicos que aportan a la meta del  indicador. Así mismo, se recomienda , en el momento del reporte, realizar una depuración períodica de las empresas apoyadas por Programa Estratégico; con el propósito de evitar duplicidades en la información reportada. </t>
    </r>
  </si>
  <si>
    <r>
      <rPr>
        <b/>
        <sz val="12"/>
        <color theme="1"/>
        <rFont val="Segoe UI"/>
        <family val="2"/>
      </rPr>
      <t xml:space="preserve">Análisis cualitativo
</t>
    </r>
    <r>
      <rPr>
        <sz val="12"/>
        <color theme="1"/>
        <rFont val="Segoe UI"/>
        <family val="2"/>
      </rPr>
      <t xml:space="preserve">A segundo semestre de 2018 se lograron constituir tres spin off, (empresas  de base tenológica de origenuniversitario) y dos  contratos de licenciamientos producto del apoyo a las Oficina de Transferencia de Resultados de Investigación (OTRI). Con estos resultados se logra el 100% de la meta establecida para el período.  La gestión realizada en torno a lo antes expuesto, se describe brevemente a continuación:
Contratos de licenciamiento: 
a) Contrato de licenciamiento tecnológico entre la universidad de la Salle y Productos Familia en la ciudad de Bogotá, en el sector de papel y cartón, con el acompañamiento de la OTRI de Connect Bogotá. Es importante aclarar que este contrato de licencia corresponde a una variación de una tecnología de residuos ya probada, pero ahora será en otra línea de producción (Protección femenina).
b) Contrato de licenciamiento tecnológico entre un investigador independiente y la empresa Metalmecánica Muñoz en la ciudad de Bucaramanga, en el sector metalmecánico y con el acompañamiento de la OTRI EO.
Sumado a lo anterior, parte del apoyo a Oficinas de Transferencia Regionales y Universitarias, ha consistido en la consolidación de la Red de Oficinas de Transferencia, denominada “JOINN - Red Nacional OTRI” con el fin de potencializar sus resultados y dar un mayor alcance nacional. Durante el primer semestre de 2018 con el acompañamiento del consultor Creative Lab proporcionado en el marco del proyecto de colaboración Colombo-Suizo COLIPRI se realizó el diseño de imagen de la red, el diseño del portafolio de servicios, se generó un servicio mínimo viable en red y se validó con algunos clientes actuales y potenciales. En estos momentos las oficinas de acuerdo a los resultados están trabajando en el refinamiento de este servicio y se realizará en el segundo semestre una convocatoria para el levantamiento de retos que aseguren cerrar brechas tecnológicas y ofrecer los resultados de las metas propuestas.
Spin Off
Se reportan 3 spin off  cuya distribución geográfica, da cuenta de 2 constituidas en el departamento de Antioquia y 1 ubicada en Bogotá Disitrito Capital.
Así mismo, en el marco de la convocatoria Spin Off  - TIC se presentaron 42 propuestas, cumplieron requisitos 25 y quedaron seleccionadas elegibles 10.  En este período TECNNOVA inició la legalización de los contratos con las 10 entidades seleccionadas para iniciar el proceso de acompañamiento y creación se las Spin Off. Una vez formalizado el proceso contractual, TECNNOVA ha venido realizando talleres sobre el proyecto de Ley Spin-off a las 12 Spin Off y sesiones cada una sobre Hoja de Ruta para la creación de Spinoff y temáticas relacionadas con emprendimientos digitales e industria TIC.
</t>
    </r>
    <r>
      <rPr>
        <b/>
        <sz val="12"/>
        <color theme="1"/>
        <rFont val="Segoe UI"/>
        <family val="2"/>
      </rPr>
      <t>Conclusiones/Recomendaciones</t>
    </r>
    <r>
      <rPr>
        <sz val="12"/>
        <color theme="1"/>
        <rFont val="Segoe UI"/>
        <family val="2"/>
      </rPr>
      <t xml:space="preserve">
En segundo trimestre de la vigencia se cumplió en un 29% de la meta programada para el año y en un 100% la meta programada para el período. 
Teniendo en cuenta las proyecciones de los licenciamientos tecnológicos consignados en el Plan de Acción Institucional 2018, se recomienda las metas tanto para la vigencia como para el cuatrienio en el Plan Estratégico Institucional.</t>
    </r>
  </si>
  <si>
    <r>
      <rPr>
        <b/>
        <sz val="12"/>
        <color theme="1"/>
        <rFont val="Segoe UI"/>
        <family val="2"/>
      </rPr>
      <t>Análisis cualitativo</t>
    </r>
    <r>
      <rPr>
        <sz val="12"/>
        <color theme="1"/>
        <rFont val="Segoe UI"/>
        <family val="2"/>
      </rPr>
      <t xml:space="preserve">:
En el período de enero a junio se reportaron desde la Superintendencia de Industria y Comercio (SIC) un total de 142 registros de patentes solicitadas por residentes en oficina nacional y PCT (69 en primer trimestre y 73 en segundo trimestre). la distribución porcentual por departamento es la siguiente:  Bogotá 35%; Antioquia 17%;Valle del Cauca 9%; Santander y Risaralda 7% cada uno, Cauca,  Atlántico, Cundinamarca, Boyacá,  Bolívar y Quindío cada uno con un 3%; Caldas, Huila, Nariño y Tolima con un 2%,  la Guajira y Norte de Santander con 1%.
Por lo anterior, se cumple en un 100% la meta establecida para el período. Vale señalar que el dato registrado es preliminar con corte a mayo dado los tiempos de entrega del informe emitido por la SIC.
También se señala que los resultados del indicador, dan cuenta de esfuerzo conjunto entre Colciencias y la SIC y su comportamiento depende de  la demanda de solicitudes por parte de los actores del SNCTeI. Adicionalmente, hay que  tener en cuenta que la  SIC recibe información adicional sobre la cual Colciencias no tiene gestión directa, lo que dificulta estimaciones o proyecciones de metas. 
Por lo que refiere a la convocatoria para apoyar el alistamiento y la presentación de patentes por las vías nacional e internacional, en el período analizado se avanzó junto con la SIC en la construcción, aprobación y respectiva publicación de los términos de referencia de la convocatoria. Finalmente la apertura se dio el pasado el 30 de mayo. Los recursos disponibles son del orden de $891 millones de pesos.
En lo que respecta al estudio de resultados e impacto de las solicitudes de patentes apoyadas por Colciencias,  finalizando junio se culminó la estructuración de la documentación de invitación.
Se tuvo en cuenta los aspectos mínimos que se esperan que contenga el resultado de este documento, lo que incluyó: resultados análisis econométrico y bibliométrico, resultados y conclusiones del estudio cualitativo y resultados y conclusiones del análisis costo- beneficio.
</t>
    </r>
    <r>
      <rPr>
        <b/>
        <sz val="12"/>
        <color theme="1"/>
        <rFont val="Segoe UI"/>
        <family val="2"/>
      </rPr>
      <t xml:space="preserve"> 
Conclusiones / Recomendaciones:</t>
    </r>
    <r>
      <rPr>
        <sz val="12"/>
        <color theme="1"/>
        <rFont val="Segoe UI"/>
        <family val="2"/>
      </rPr>
      <t xml:space="preserve">
Por lo anterior, se cumple en un 73% la meta establecida para el período y en 8,7% frente a la meta de la vigencia.. No obstante vale señalar que finalizando el mes de abril, se emitirá el dato definitivo  con corte a 31 de marzo.</t>
    </r>
  </si>
  <si>
    <r>
      <rPr>
        <b/>
        <sz val="12"/>
        <color theme="1"/>
        <rFont val="Segoe UI"/>
        <family val="2"/>
      </rPr>
      <t>Análisis cualitativo:</t>
    </r>
    <r>
      <rPr>
        <sz val="12"/>
        <color theme="1"/>
        <rFont val="Segoe UI"/>
        <family val="2"/>
      </rPr>
      <t xml:space="preserve"> 
Se está revisando metodológicamentel el reporte del indicador.
</t>
    </r>
    <r>
      <rPr>
        <b/>
        <sz val="12"/>
        <color theme="1"/>
        <rFont val="Segoe UI"/>
        <family val="2"/>
      </rPr>
      <t xml:space="preserve"> 
Conclusiones/Recomendaciones:</t>
    </r>
    <r>
      <rPr>
        <sz val="12"/>
        <color theme="1"/>
        <rFont val="Segoe UI"/>
        <family val="2"/>
      </rPr>
      <t xml:space="preserve">
Se recomienda revisar la metodología de seguimiento del indicador, teniendo en cuenta paramétros que permitan proyectar las metas asociadas al programa</t>
    </r>
  </si>
  <si>
    <r>
      <rPr>
        <b/>
        <sz val="12"/>
        <color theme="1"/>
        <rFont val="Segoe UI"/>
        <family val="2"/>
      </rPr>
      <t>Análisis cualitativo</t>
    </r>
    <r>
      <rPr>
        <sz val="12"/>
        <color theme="1"/>
        <rFont val="Segoe UI"/>
        <family val="2"/>
      </rPr>
      <t xml:space="preserve">
En segundo trimestre de 2018, se registraron un total de 20.254 niños y jóvenes apoyados en procesos de vocación científica. La cifra reportada hace parte de la gestión realizada desde la iniciativa de gestión territorial del Programa Ondas (20.000) y el Encuentro de Jovenes Investigadores (254). 
</t>
    </r>
    <r>
      <rPr>
        <b/>
        <sz val="12"/>
        <color theme="1"/>
        <rFont val="Segoe UI"/>
        <family val="2"/>
      </rPr>
      <t xml:space="preserve">
Conclusiones/Recomendaciones</t>
    </r>
    <r>
      <rPr>
        <sz val="12"/>
        <color theme="1"/>
        <rFont val="Segoe UI"/>
        <family val="2"/>
      </rPr>
      <t xml:space="preserve">
Se logra cumplir la meta del indicador al 100% para el período, y en 10,2% con relación a la meta de la vigencia. 
Dado el comportamiento del indicador en lo que lleva del cuatrienio (70% de la meta cuatrienio), es necesario que en 2018 se implementen estrategias que permitan que el  rezago de la indicador de casi 240 mil niños jóvenes se reduzcan de manera significativa.</t>
    </r>
  </si>
  <si>
    <r>
      <rPr>
        <b/>
        <sz val="12"/>
        <color theme="1"/>
        <rFont val="Segoe UI"/>
        <family val="2"/>
      </rPr>
      <t xml:space="preserve">Análisis cualitativo:
</t>
    </r>
    <r>
      <rPr>
        <sz val="12"/>
        <color theme="1"/>
        <rFont val="Segoe UI"/>
        <family val="2"/>
      </rPr>
      <t>A junio de 2018, se asignó el 20,92% del cupo de inversión para el otorgamiento de beneficios tributarios a empresas que presentaran proyectos de Ciencia, Tecnología e Innovación. Este porcentaje es equivalente a $ 133.915 millones cumpliendo con la proyección que se definió en el proceso de planeación donde se estableció una asignación de cupo del 20% con base en el comportamiento histórico. Para llegar al 100% del cupo, debe culminar el proceso de cierre de la vigencia 2018 que se realizará el 31 de julio de 2018 y en el proceso de evaluación de los proyectos plurianuales, con los que se espera asignar la totalidad del cupo.</t>
    </r>
    <r>
      <rPr>
        <b/>
        <sz val="12"/>
        <color theme="1"/>
        <rFont val="Segoe UI"/>
        <family val="2"/>
      </rPr>
      <t xml:space="preserve">
Conclusiones/Recomendaciones</t>
    </r>
    <r>
      <rPr>
        <sz val="12"/>
        <color theme="1"/>
        <rFont val="Segoe UI"/>
        <family val="2"/>
      </rPr>
      <t xml:space="preserve">
Se recomienda para tercer y cuarto trimestre, monitorear las iniciativas que aportan al cumplimiento del indicador estratégico e identificar posibles riesgos que puedan llevar al incumplimiento de la meta para el período.</t>
    </r>
  </si>
  <si>
    <r>
      <rPr>
        <b/>
        <sz val="12"/>
        <color theme="1"/>
        <rFont val="Segoe UI"/>
        <family val="2"/>
      </rPr>
      <t>Análisis cualitativo</t>
    </r>
    <r>
      <rPr>
        <sz val="12"/>
        <color theme="1"/>
        <rFont val="Segoe UI"/>
        <family val="2"/>
      </rPr>
      <t xml:space="preserve">
Se registran 2 política de CTeI aprobadas en el primer semestre de 2018:  Política de ética, Bioética y Libro Verde. Esta última adoptada como la Política Nacional de Ciencia e Innovación para el desarrollo sostenible. Su objetivo es orientar la ciencia e innovación para que contribuyan en la solución de los problemas sociales, ambientales y económicos del país, desde un enfoque transformativo, es decir, actuando como catalizadores de cambio a nivel sociotécnico. Dichos problemas se consideran expresados en los Objetivos de Desarrollo Sostenible (ODS) adoptados por el Gobierno nacional como hoja de ruta para el desarrollo sostenible en el mediano y largo plazo. 
</t>
    </r>
    <r>
      <rPr>
        <b/>
        <sz val="12"/>
        <color theme="1"/>
        <rFont val="Segoe UI"/>
        <family val="2"/>
      </rPr>
      <t>Conclusión/Recomendaciones</t>
    </r>
    <r>
      <rPr>
        <sz val="12"/>
        <color theme="1"/>
        <rFont val="Segoe UI"/>
        <family val="2"/>
      </rPr>
      <t xml:space="preserve">
L a meta se cumplió de acuerdo a lo previsto. Se recomienda implementar las acciones que garanticen el la elaboración del documento de política de Ciencia Abierta y gestionar su respectiva aprobación ante las instancias  de desición respectivas.</t>
    </r>
  </si>
  <si>
    <r>
      <rPr>
        <b/>
        <sz val="12"/>
        <color theme="1"/>
        <rFont val="Segoe UI"/>
        <family val="2"/>
      </rPr>
      <t>Análisis cualitativo</t>
    </r>
    <r>
      <rPr>
        <sz val="12"/>
        <color theme="1"/>
        <rFont val="Segoe UI"/>
        <family val="2"/>
      </rPr>
      <t xml:space="preserve">
El registro de resultados en los planes y acuerdos suscritos y acompañados, Así mismo, en este período se logró acompañar 9  planes y acuerdos departamentales de CTeI  (PAED) en el marco de la realización del os CODECTI en las regiones correspondientes:  Chocó, Caqueta, Cauca, Huila, Atlántico, Magdalena, Atlántico, Boyacá.
</t>
    </r>
    <r>
      <rPr>
        <b/>
        <sz val="12"/>
        <color theme="1"/>
        <rFont val="Segoe UI"/>
        <family val="2"/>
      </rPr>
      <t>Conclusiones/Recomendaciones</t>
    </r>
    <r>
      <rPr>
        <sz val="12"/>
        <color theme="1"/>
        <rFont val="Segoe UI"/>
        <family val="2"/>
      </rPr>
      <t xml:space="preserve">
Teniendo en cuenta la normatividad que rige al FCTeI del SGR, el rol de Colciencias se determina en términos de acompañamiento. La actualización dependende directamente de los CODECTI.</t>
    </r>
  </si>
  <si>
    <r>
      <rPr>
        <b/>
        <sz val="12"/>
        <color theme="1"/>
        <rFont val="Segoe UI"/>
        <family val="2"/>
      </rPr>
      <t xml:space="preserve">Análisis cualitativo
</t>
    </r>
    <r>
      <rPr>
        <sz val="12"/>
        <color theme="1"/>
        <rFont val="Segoe UI"/>
        <family val="2"/>
      </rPr>
      <t xml:space="preserve">Con corte a 30 de junio, se han logrado consolidar 03 alianzas estratégicas: OCDE, CYTED e ICGB. Con esto se logra la meta establecida para el período. Los avances en el marco del logro de estos ajustes, se precisa a continuación:
'Con el fin de hacer seguimiento a los compromisos de la Cumbre Iberoamericana, en primer trimestre de 2018, se realizó la Reunión de la Comisión para la Agenda Iberoamericana de Cooperación en Ciencia, Tecnología e Innovación en Ciudad de México, con la participación de Colombia, México, El Salvador, España, Guatemala y Panamá.  En este evento, se revisó la hoja de ruta y de los resultados de la anterior Reunión de la Comisión para la Agenda Iberoamericana de cooperación en CTI (Ciudad de Guatemala, 7 marzo 2017). Avances y principales desafíos.
En este segundo trimestre del año al respecto del programa CYTED y lo sucedido en la Cumbre Iberoamericana realizada en Varadero-Cuba en el año 2014, que planteo la necesidad de realizar modificaciones en los documentos base del Programa CYTED a la luz del Estatuto de las PIPAS de la Secretaria General Iberoamericana y por el cual se creó la Comisión Revisora conformada por 7 países. Colombia por ser el organizador de la Cumbre en año 2016, se estatuyó como líder de esta comisión y se definió como sede anfitriona para recibir a los países miembros de la última. El 12 y 13 de abril se reunieron los representantes de los países de Argentina, Cuba, Panamá, El Salvador, España y Uruguay, como miembros de la comisión y Brasil como país observador del proceso, para redactar los documentos soporte de los instrumentos del programa CYTED: el Estatuto Programa CYTED y el y el Reglamento Orgánico del Programa CYTED, basados en el Manual Operativo de la SEGIB. 
En este período también, se ratificó el compromiso adquirido por Colombia en el marco de la Reunión de Altos Oficiales del mes de octubre de 2017 en San Salvador, para la realización del taller "Intercambio de experiencias para el fortalecimiento de la innovación y las infraestructuras de investigación en el marco de CELAC - UE". En el segundo trimestre de esta iniciativa Colciencias participó en la primera reunión del grupo de trabajo de Infraestructuras de Investigación entre la Comunidad de Estados Latinoamericanos y Caribeños - CELAC y la Unión Europea, en Bruselas, con el propósito de conocer las experiencias exitosas que se han llevado a cabo en varios países. Se documento información sobre las infraestructuras de investigación más fuertes del país, para poner en consideración de la Unión Europea para posibles visitas.
Frente al desarrollo de compromisos en el marco de la OEA como presidente de la Comisión Interamericana de Ciencia y Tecnología (COMCYT), en el marco de los compromisos adquiridos en la V Reunión de Ministros y Altas Autoridades en Ciencia y Tecnología - REMCyT Colciencias ha realizado seguimiento a los Grupos de Trabajo como Presidente Pro-témpore de la Comisión Interamericana de Ciencia y Tecnología - COMCyT. 
</t>
    </r>
    <r>
      <rPr>
        <b/>
        <sz val="12"/>
        <color theme="1"/>
        <rFont val="Segoe UI"/>
        <family val="2"/>
      </rPr>
      <t xml:space="preserve">
Conclusiones/Recomendaciones</t>
    </r>
    <r>
      <rPr>
        <sz val="12"/>
        <color theme="1"/>
        <rFont val="Segoe UI"/>
        <family val="2"/>
      </rPr>
      <t xml:space="preserve">
En el período se logró establecida, con respecto a la meta de la vigencia se avanzó en un 33%. Las demás alinazas se concentrarán en tercer y cuarto trimestre de 2018.</t>
    </r>
  </si>
  <si>
    <t xml:space="preserve">**** Este indicador es de acumulación tipo flujo, a través del cual se miden los logros en aquellas actividades que se repiten cada año y alo largo de este, sin que los resultados de un año afecten los del año anterior o el siguiente. El logro del cuatrienio está determinado por el desempeño del último año, por lo que la línea base corresponde al resultados alcanzado en el último año del cuatrienio inmediatamente anterior.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</si>
</sst>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11" x14ac:knownFonts="1">
    <font>
      <sz val="11"/>
      <color theme="1"/>
      <name val="Calibri"/>
      <family val="2"/>
      <scheme val="minor"/>
    </font>
    <font>
      <sz val="11"/>
      <color theme="1"/>
      <name val="Calibri"/>
      <family val="2"/>
      <scheme val="minor"/>
    </font>
    <font>
      <b/>
      <sz val="12"/>
      <color theme="1"/>
      <name val="Arial Narrow"/>
      <family val="2"/>
    </font>
    <font>
      <b/>
      <sz val="12"/>
      <name val="Segoe UI"/>
      <family val="2"/>
    </font>
    <font>
      <b/>
      <sz val="11"/>
      <name val="Segoe UI"/>
      <family val="2"/>
    </font>
    <font>
      <sz val="12"/>
      <color theme="1"/>
      <name val="Segoe UI"/>
      <family val="2"/>
    </font>
    <font>
      <sz val="12"/>
      <name val="Segoe UI"/>
      <family val="2"/>
    </font>
    <font>
      <b/>
      <sz val="12"/>
      <color theme="1"/>
      <name val="Segoe UI"/>
      <family val="2"/>
    </font>
    <font>
      <b/>
      <sz val="14"/>
      <color theme="1"/>
      <name val="Segoe UI"/>
      <family val="2"/>
    </font>
    <font>
      <b/>
      <sz val="16"/>
      <color theme="0"/>
      <name val="Segoe UI"/>
      <family val="2"/>
    </font>
    <font>
      <b/>
      <sz val="12"/>
      <color theme="0"/>
      <name val="Segoe UI"/>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0"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3" fillId="2" borderId="0" xfId="0" applyFont="1" applyFill="1" applyBorder="1" applyAlignment="1">
      <alignment horizontal="center" vertical="center"/>
    </xf>
    <xf numFmtId="164" fontId="5" fillId="0" borderId="5" xfId="1" applyNumberFormat="1" applyFont="1" applyFill="1" applyBorder="1" applyAlignment="1">
      <alignment horizontal="center" vertical="center" wrapText="1"/>
    </xf>
    <xf numFmtId="9" fontId="5" fillId="0" borderId="5" xfId="2" applyFont="1" applyFill="1" applyBorder="1" applyAlignment="1">
      <alignment horizontal="center" vertical="center" wrapText="1"/>
    </xf>
    <xf numFmtId="164" fontId="5" fillId="2" borderId="5" xfId="1" applyNumberFormat="1" applyFont="1" applyFill="1" applyBorder="1" applyAlignment="1">
      <alignment horizontal="center" vertical="center" wrapText="1"/>
    </xf>
    <xf numFmtId="164" fontId="5" fillId="2" borderId="0" xfId="1" applyNumberFormat="1" applyFont="1" applyFill="1" applyBorder="1" applyAlignment="1">
      <alignment horizontal="center" vertical="center" wrapText="1"/>
    </xf>
    <xf numFmtId="0" fontId="5" fillId="2" borderId="0" xfId="0" applyFont="1" applyFill="1"/>
    <xf numFmtId="9" fontId="5" fillId="2" borderId="5" xfId="2" applyFont="1" applyFill="1" applyBorder="1" applyAlignment="1">
      <alignment horizontal="center" vertical="center" wrapText="1"/>
    </xf>
    <xf numFmtId="164" fontId="6" fillId="0" borderId="5" xfId="1" applyNumberFormat="1" applyFont="1" applyFill="1" applyBorder="1" applyAlignment="1">
      <alignment horizontal="center" vertical="center" wrapText="1"/>
    </xf>
    <xf numFmtId="0" fontId="6" fillId="2" borderId="0" xfId="0" applyFont="1" applyFill="1" applyAlignment="1"/>
    <xf numFmtId="0" fontId="3" fillId="0" borderId="0" xfId="0" applyFont="1" applyFill="1" applyBorder="1" applyAlignment="1">
      <alignment horizontal="center" vertical="center"/>
    </xf>
    <xf numFmtId="0" fontId="5" fillId="2" borderId="5" xfId="0" applyFont="1" applyFill="1" applyBorder="1" applyAlignment="1">
      <alignment horizontal="justify" vertical="center" wrapText="1"/>
    </xf>
    <xf numFmtId="0" fontId="5" fillId="2" borderId="5" xfId="0"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10" fontId="5" fillId="2" borderId="5" xfId="2" applyNumberFormat="1" applyFont="1" applyFill="1" applyBorder="1" applyAlignment="1">
      <alignment horizontal="center" vertical="center" wrapText="1"/>
    </xf>
    <xf numFmtId="165" fontId="5" fillId="0" borderId="5" xfId="2" applyNumberFormat="1" applyFont="1" applyFill="1" applyBorder="1" applyAlignment="1">
      <alignment horizontal="center" vertical="center" wrapText="1"/>
    </xf>
    <xf numFmtId="10" fontId="5" fillId="0" borderId="5" xfId="2" applyNumberFormat="1" applyFont="1" applyFill="1" applyBorder="1" applyAlignment="1">
      <alignment horizontal="center" vertical="center" wrapText="1"/>
    </xf>
    <xf numFmtId="0" fontId="5" fillId="2" borderId="7" xfId="0" applyFont="1" applyFill="1" applyBorder="1" applyAlignment="1">
      <alignment horizontal="justify" vertical="center" wrapText="1"/>
    </xf>
    <xf numFmtId="0" fontId="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xf>
    <xf numFmtId="0" fontId="5" fillId="0" borderId="5" xfId="1" applyNumberFormat="1" applyFont="1" applyFill="1" applyBorder="1" applyAlignment="1">
      <alignment horizontal="justify" vertical="center" wrapText="1"/>
    </xf>
    <xf numFmtId="164" fontId="6" fillId="2" borderId="5" xfId="1" applyNumberFormat="1" applyFont="1" applyFill="1" applyBorder="1" applyAlignment="1">
      <alignment horizontal="center" vertical="center" wrapText="1"/>
    </xf>
    <xf numFmtId="0" fontId="5" fillId="0" borderId="0" xfId="0" applyFont="1" applyFill="1" applyAlignment="1">
      <alignment horizontal="center" vertical="center"/>
    </xf>
    <xf numFmtId="164" fontId="5" fillId="0" borderId="5" xfId="2" applyNumberFormat="1" applyFont="1" applyFill="1" applyBorder="1" applyAlignment="1">
      <alignment horizontal="center" vertical="center" wrapText="1"/>
    </xf>
    <xf numFmtId="9" fontId="5" fillId="0" borderId="5" xfId="2"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164" fontId="5" fillId="2" borderId="0" xfId="0" applyNumberFormat="1" applyFont="1" applyFill="1" applyAlignment="1">
      <alignment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9" fontId="5" fillId="0" borderId="4" xfId="2" applyFont="1" applyFill="1" applyBorder="1" applyAlignment="1">
      <alignment horizontal="center" vertical="center" wrapText="1"/>
    </xf>
    <xf numFmtId="9" fontId="5" fillId="2" borderId="4" xfId="2" applyFont="1" applyFill="1" applyBorder="1" applyAlignment="1">
      <alignment horizontal="center" vertical="center" wrapText="1"/>
    </xf>
    <xf numFmtId="164" fontId="5" fillId="0" borderId="4" xfId="1" applyNumberFormat="1" applyFont="1" applyFill="1" applyBorder="1" applyAlignment="1">
      <alignment horizontal="center" vertical="center" wrapText="1"/>
    </xf>
    <xf numFmtId="164" fontId="5" fillId="2" borderId="4" xfId="1" applyNumberFormat="1" applyFont="1" applyFill="1" applyBorder="1" applyAlignment="1">
      <alignment horizontal="center" vertical="center" wrapText="1"/>
    </xf>
    <xf numFmtId="9" fontId="5" fillId="0" borderId="4" xfId="2" applyFont="1" applyFill="1" applyBorder="1" applyAlignment="1">
      <alignment vertical="center" wrapText="1"/>
    </xf>
    <xf numFmtId="0" fontId="9" fillId="3" borderId="3" xfId="0" applyFont="1" applyFill="1" applyBorder="1" applyAlignment="1">
      <alignment vertical="center"/>
    </xf>
    <xf numFmtId="10" fontId="5" fillId="2" borderId="4" xfId="2" applyNumberFormat="1" applyFont="1" applyFill="1" applyBorder="1" applyAlignment="1">
      <alignment vertical="center" wrapText="1"/>
    </xf>
    <xf numFmtId="165" fontId="6" fillId="2" borderId="4" xfId="2" applyNumberFormat="1" applyFont="1" applyFill="1" applyBorder="1" applyAlignment="1">
      <alignment vertical="center" wrapText="1"/>
    </xf>
    <xf numFmtId="9" fontId="5" fillId="2" borderId="4" xfId="2" applyFont="1" applyFill="1" applyBorder="1" applyAlignment="1">
      <alignment vertical="center" wrapText="1"/>
    </xf>
    <xf numFmtId="0" fontId="5" fillId="2" borderId="4" xfId="0" applyFont="1" applyFill="1" applyBorder="1" applyAlignment="1">
      <alignment vertical="center" wrapText="1"/>
    </xf>
    <xf numFmtId="0" fontId="5" fillId="2" borderId="24" xfId="0" applyFont="1" applyFill="1" applyBorder="1" applyAlignment="1">
      <alignment horizontal="justify" vertical="center" wrapText="1"/>
    </xf>
    <xf numFmtId="164" fontId="5" fillId="0" borderId="24" xfId="1" applyNumberFormat="1" applyFont="1" applyFill="1" applyBorder="1" applyAlignment="1">
      <alignment vertical="center" wrapText="1"/>
    </xf>
    <xf numFmtId="164" fontId="5" fillId="0" borderId="24" xfId="1" applyNumberFormat="1" applyFont="1" applyFill="1" applyBorder="1" applyAlignment="1">
      <alignment horizontal="center" vertical="center" wrapText="1"/>
    </xf>
    <xf numFmtId="165" fontId="5" fillId="0" borderId="4" xfId="2" applyNumberFormat="1" applyFont="1" applyFill="1" applyBorder="1" applyAlignment="1">
      <alignment vertical="center" wrapText="1"/>
    </xf>
    <xf numFmtId="0" fontId="5" fillId="2" borderId="18" xfId="0" applyNumberFormat="1" applyFont="1" applyFill="1" applyBorder="1" applyAlignment="1">
      <alignment horizontal="justify" vertical="center" wrapText="1"/>
    </xf>
    <xf numFmtId="0" fontId="5" fillId="0" borderId="4" xfId="1" applyNumberFormat="1" applyFont="1" applyFill="1" applyBorder="1" applyAlignment="1">
      <alignment horizontal="justify" vertical="center" wrapText="1"/>
    </xf>
    <xf numFmtId="0" fontId="2" fillId="2" borderId="11" xfId="0" applyFont="1" applyFill="1" applyBorder="1" applyAlignment="1">
      <alignment horizontal="right"/>
    </xf>
    <xf numFmtId="0" fontId="2" fillId="2" borderId="0" xfId="0" applyFont="1" applyFill="1" applyBorder="1" applyAlignment="1">
      <alignment horizontal="right"/>
    </xf>
    <xf numFmtId="0" fontId="2" fillId="2" borderId="12" xfId="0" applyFont="1" applyFill="1" applyBorder="1" applyAlignment="1">
      <alignment horizontal="right"/>
    </xf>
    <xf numFmtId="0" fontId="5" fillId="2" borderId="16"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2" borderId="5" xfId="0" applyFont="1" applyFill="1" applyBorder="1" applyAlignment="1">
      <alignment horizontal="center"/>
    </xf>
    <xf numFmtId="0" fontId="4" fillId="4" borderId="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4" fillId="4" borderId="7"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5" fillId="2" borderId="4"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xmlns=""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ESTRATÉGICO INSTITUCIONAL</a:t>
          </a:r>
        </a:p>
        <a:p>
          <a:pPr algn="ctr" rtl="0">
            <a:defRPr sz="1000"/>
          </a:pPr>
          <a:r>
            <a:rPr lang="en-US" sz="2400" b="1" i="0" u="none" strike="noStrike" baseline="0">
              <a:solidFill>
                <a:sysClr val="windowText" lastClr="000000"/>
              </a:solidFill>
              <a:effectLst/>
              <a:latin typeface="Arial Narrow"/>
              <a:ea typeface="+mn-ea"/>
              <a:cs typeface="+mn-cs"/>
            </a:rPr>
            <a:t>Corte a 30 de junio de 2018</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193221</xdr:colOff>
      <xdr:row>36</xdr:row>
      <xdr:rowOff>108857</xdr:rowOff>
    </xdr:from>
    <xdr:to>
      <xdr:col>8</xdr:col>
      <xdr:colOff>640896</xdr:colOff>
      <xdr:row>45</xdr:row>
      <xdr:rowOff>83457</xdr:rowOff>
    </xdr:to>
    <xdr:pic>
      <xdr:nvPicPr>
        <xdr:cNvPr id="5" name="12 Imagen" descr="graficacion-01.png">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193221" y="8252732"/>
          <a:ext cx="6543675" cy="182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297656</xdr:colOff>
      <xdr:row>0</xdr:row>
      <xdr:rowOff>54430</xdr:rowOff>
    </xdr:from>
    <xdr:to>
      <xdr:col>1</xdr:col>
      <xdr:colOff>2346807</xdr:colOff>
      <xdr:row>2</xdr:row>
      <xdr:rowOff>244929</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656" y="54430"/>
          <a:ext cx="4147628" cy="845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view="pageBreakPreview" zoomScale="60" zoomScaleNormal="60" workbookViewId="0">
      <selection activeCell="O28" sqref="O28"/>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c r="A30" s="4"/>
      <c r="B30" s="5"/>
      <c r="C30" s="5"/>
      <c r="D30" s="5"/>
      <c r="E30" s="5"/>
      <c r="F30" s="5"/>
      <c r="G30" s="5"/>
      <c r="H30" s="5"/>
      <c r="I30" s="6"/>
    </row>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58"/>
      <c r="B36" s="59"/>
      <c r="C36" s="59"/>
      <c r="D36" s="59"/>
      <c r="E36" s="59"/>
      <c r="F36" s="59"/>
      <c r="G36" s="59"/>
      <c r="H36" s="59"/>
      <c r="I36" s="60"/>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view="pageBreakPreview" zoomScale="64" zoomScaleNormal="60" zoomScaleSheetLayoutView="64" zoomScalePageLayoutView="30" workbookViewId="0">
      <pane xSplit="1" ySplit="8" topLeftCell="B15" activePane="bottomRight" state="frozen"/>
      <selection pane="topRight" activeCell="B1" sqref="B1"/>
      <selection pane="bottomLeft" activeCell="A9" sqref="A9"/>
      <selection pane="bottomRight" activeCell="M15" sqref="M15"/>
    </sheetView>
  </sheetViews>
  <sheetFormatPr baseColWidth="10" defaultColWidth="11.42578125" defaultRowHeight="17.25" x14ac:dyDescent="0.3"/>
  <cols>
    <col min="1" max="1" width="31.5703125" style="15" customWidth="1"/>
    <col min="2" max="2" width="39.5703125" style="15" customWidth="1"/>
    <col min="3" max="3" width="16.7109375" style="31" customWidth="1"/>
    <col min="4" max="4" width="13.5703125" style="31" customWidth="1"/>
    <col min="5" max="5" width="11.7109375" style="35" customWidth="1"/>
    <col min="6" max="6" width="11.7109375" style="31" customWidth="1"/>
    <col min="7" max="8" width="14" style="31" customWidth="1"/>
    <col min="9" max="9" width="16.140625" style="35" customWidth="1"/>
    <col min="10" max="10" width="14.5703125" style="31" customWidth="1"/>
    <col min="11" max="11" width="14.42578125" style="35" customWidth="1"/>
    <col min="12" max="12" width="11.7109375" style="31" customWidth="1"/>
    <col min="13" max="13" width="15.5703125" style="31" customWidth="1"/>
    <col min="14" max="14" width="14.42578125" style="31" customWidth="1"/>
    <col min="15" max="15" width="14.5703125" style="31" customWidth="1"/>
    <col min="16" max="16" width="15.7109375" style="31" customWidth="1"/>
    <col min="17" max="17" width="14.42578125" style="35" customWidth="1"/>
    <col min="18" max="18" width="14" style="31" customWidth="1"/>
    <col min="19" max="19" width="17.140625" style="31" customWidth="1"/>
    <col min="20" max="20" width="117" style="15" customWidth="1"/>
    <col min="21" max="21" width="23.28515625" style="32" customWidth="1"/>
    <col min="22" max="16384" width="11.42578125" style="15"/>
  </cols>
  <sheetData>
    <row r="1" spans="1:23" ht="25.5" customHeight="1" x14ac:dyDescent="0.3">
      <c r="A1" s="68"/>
      <c r="B1" s="68"/>
      <c r="C1" s="70" t="s">
        <v>4</v>
      </c>
      <c r="D1" s="71"/>
      <c r="E1" s="71"/>
      <c r="F1" s="71"/>
      <c r="G1" s="71"/>
      <c r="H1" s="71"/>
      <c r="I1" s="71"/>
      <c r="J1" s="71"/>
      <c r="K1" s="71"/>
      <c r="L1" s="71"/>
      <c r="M1" s="71"/>
      <c r="N1" s="71"/>
      <c r="O1" s="71"/>
      <c r="P1" s="71"/>
      <c r="Q1" s="71"/>
      <c r="R1" s="71"/>
      <c r="S1" s="72"/>
      <c r="T1" s="82" t="s">
        <v>54</v>
      </c>
      <c r="U1" s="83"/>
    </row>
    <row r="2" spans="1:23" ht="25.5" customHeight="1" x14ac:dyDescent="0.3">
      <c r="A2" s="68"/>
      <c r="B2" s="68"/>
      <c r="C2" s="73"/>
      <c r="D2" s="74"/>
      <c r="E2" s="74"/>
      <c r="F2" s="74"/>
      <c r="G2" s="74"/>
      <c r="H2" s="74"/>
      <c r="I2" s="74"/>
      <c r="J2" s="74"/>
      <c r="K2" s="74"/>
      <c r="L2" s="74"/>
      <c r="M2" s="74"/>
      <c r="N2" s="74"/>
      <c r="O2" s="74"/>
      <c r="P2" s="74"/>
      <c r="Q2" s="74"/>
      <c r="R2" s="74"/>
      <c r="S2" s="75"/>
      <c r="T2" s="82" t="s">
        <v>55</v>
      </c>
      <c r="U2" s="83"/>
    </row>
    <row r="3" spans="1:23" s="18" customFormat="1" ht="25.5" customHeight="1" x14ac:dyDescent="0.3">
      <c r="A3" s="68"/>
      <c r="B3" s="68"/>
      <c r="C3" s="76"/>
      <c r="D3" s="77"/>
      <c r="E3" s="77"/>
      <c r="F3" s="77"/>
      <c r="G3" s="77"/>
      <c r="H3" s="77"/>
      <c r="I3" s="77"/>
      <c r="J3" s="77"/>
      <c r="K3" s="77"/>
      <c r="L3" s="77"/>
      <c r="M3" s="77"/>
      <c r="N3" s="77"/>
      <c r="O3" s="77"/>
      <c r="P3" s="77"/>
      <c r="Q3" s="77"/>
      <c r="R3" s="77"/>
      <c r="S3" s="78"/>
      <c r="T3" s="82" t="s">
        <v>56</v>
      </c>
      <c r="U3" s="83"/>
    </row>
    <row r="4" spans="1:23" s="18" customFormat="1" ht="13.15" customHeight="1" x14ac:dyDescent="0.3">
      <c r="A4" s="10"/>
      <c r="B4" s="10"/>
      <c r="C4" s="10"/>
      <c r="D4" s="10"/>
      <c r="E4" s="19"/>
      <c r="F4" s="10"/>
      <c r="G4" s="10"/>
      <c r="H4" s="10"/>
      <c r="I4" s="19"/>
      <c r="J4" s="10"/>
      <c r="K4" s="19"/>
      <c r="L4" s="10"/>
      <c r="M4" s="10"/>
      <c r="N4" s="10"/>
      <c r="O4" s="10"/>
      <c r="P4" s="10"/>
      <c r="Q4" s="19"/>
      <c r="R4" s="10"/>
      <c r="S4" s="10"/>
      <c r="T4" s="10"/>
      <c r="U4" s="10"/>
    </row>
    <row r="5" spans="1:23" s="18" customFormat="1" ht="35.25" customHeight="1" x14ac:dyDescent="0.3">
      <c r="A5" s="79" t="s">
        <v>47</v>
      </c>
      <c r="B5" s="80"/>
      <c r="C5" s="80"/>
      <c r="D5" s="80"/>
      <c r="E5" s="80"/>
      <c r="F5" s="80"/>
      <c r="G5" s="80"/>
      <c r="H5" s="80"/>
      <c r="I5" s="80"/>
      <c r="J5" s="80"/>
      <c r="K5" s="80"/>
      <c r="L5" s="80"/>
      <c r="M5" s="80"/>
      <c r="N5" s="80"/>
      <c r="O5" s="80"/>
      <c r="P5" s="80"/>
      <c r="Q5" s="80"/>
      <c r="R5" s="80"/>
      <c r="S5" s="80"/>
      <c r="T5" s="80"/>
      <c r="U5" s="47"/>
    </row>
    <row r="6" spans="1:23" x14ac:dyDescent="0.3">
      <c r="A6" s="10"/>
      <c r="B6" s="10"/>
      <c r="C6" s="10"/>
      <c r="D6" s="10"/>
      <c r="E6" s="19"/>
      <c r="F6" s="10"/>
      <c r="G6" s="10"/>
      <c r="H6" s="10"/>
      <c r="I6" s="19"/>
      <c r="J6" s="10"/>
      <c r="K6" s="19"/>
      <c r="L6" s="10"/>
      <c r="M6" s="10"/>
      <c r="N6" s="10"/>
      <c r="O6" s="10"/>
      <c r="P6" s="10"/>
      <c r="Q6" s="19"/>
      <c r="R6" s="10"/>
      <c r="S6" s="10"/>
      <c r="T6" s="10"/>
      <c r="U6" s="10"/>
    </row>
    <row r="7" spans="1:23" ht="35.25" customHeight="1" x14ac:dyDescent="0.3">
      <c r="A7" s="64" t="s">
        <v>5</v>
      </c>
      <c r="B7" s="64" t="s">
        <v>6</v>
      </c>
      <c r="C7" s="64" t="s">
        <v>7</v>
      </c>
      <c r="D7" s="64" t="s">
        <v>42</v>
      </c>
      <c r="E7" s="64" t="s">
        <v>10</v>
      </c>
      <c r="F7" s="67" t="s">
        <v>35</v>
      </c>
      <c r="G7" s="64" t="s">
        <v>11</v>
      </c>
      <c r="H7" s="67" t="s">
        <v>51</v>
      </c>
      <c r="I7" s="64" t="s">
        <v>12</v>
      </c>
      <c r="J7" s="67" t="s">
        <v>60</v>
      </c>
      <c r="K7" s="64" t="s">
        <v>13</v>
      </c>
      <c r="L7" s="87" t="s">
        <v>58</v>
      </c>
      <c r="M7" s="88"/>
      <c r="N7" s="88"/>
      <c r="O7" s="89"/>
      <c r="P7" s="66" t="s">
        <v>59</v>
      </c>
      <c r="Q7" s="64" t="s">
        <v>8</v>
      </c>
      <c r="R7" s="66" t="s">
        <v>48</v>
      </c>
      <c r="S7" s="66" t="s">
        <v>52</v>
      </c>
      <c r="T7" s="67" t="s">
        <v>53</v>
      </c>
      <c r="U7" s="64" t="s">
        <v>9</v>
      </c>
    </row>
    <row r="8" spans="1:23" ht="30.75" customHeight="1" x14ac:dyDescent="0.3">
      <c r="A8" s="64"/>
      <c r="B8" s="65"/>
      <c r="C8" s="65"/>
      <c r="D8" s="65"/>
      <c r="E8" s="65"/>
      <c r="F8" s="69"/>
      <c r="G8" s="65"/>
      <c r="H8" s="69"/>
      <c r="I8" s="65"/>
      <c r="J8" s="69"/>
      <c r="K8" s="65"/>
      <c r="L8" s="38" t="s">
        <v>0</v>
      </c>
      <c r="M8" s="38" t="s">
        <v>1</v>
      </c>
      <c r="N8" s="38" t="s">
        <v>2</v>
      </c>
      <c r="O8" s="38" t="s">
        <v>3</v>
      </c>
      <c r="P8" s="67"/>
      <c r="Q8" s="65"/>
      <c r="R8" s="67"/>
      <c r="S8" s="67"/>
      <c r="T8" s="81"/>
      <c r="U8" s="64"/>
    </row>
    <row r="9" spans="1:23" ht="409.5" customHeight="1" x14ac:dyDescent="0.3">
      <c r="A9" s="61" t="s">
        <v>14</v>
      </c>
      <c r="B9" s="52" t="s">
        <v>15</v>
      </c>
      <c r="C9" s="53" t="s">
        <v>16</v>
      </c>
      <c r="D9" s="53">
        <v>9163</v>
      </c>
      <c r="E9" s="53">
        <v>2500</v>
      </c>
      <c r="F9" s="53">
        <v>2500</v>
      </c>
      <c r="G9" s="53">
        <v>2500</v>
      </c>
      <c r="H9" s="53">
        <v>1819</v>
      </c>
      <c r="I9" s="53">
        <v>2160</v>
      </c>
      <c r="J9" s="53">
        <v>2078</v>
      </c>
      <c r="K9" s="53">
        <v>1500</v>
      </c>
      <c r="L9" s="54" t="s">
        <v>17</v>
      </c>
      <c r="M9" s="53">
        <v>1365</v>
      </c>
      <c r="N9" s="53"/>
      <c r="O9" s="53"/>
      <c r="P9" s="12">
        <f>+IF((M9/K9&gt;100%),100%,(M9/K9))</f>
        <v>0.91</v>
      </c>
      <c r="Q9" s="53">
        <f>+E9+G9+I9+K9</f>
        <v>8660</v>
      </c>
      <c r="R9" s="53">
        <f>+F9+H9+J9+M9</f>
        <v>7762</v>
      </c>
      <c r="S9" s="24">
        <f>+IF((R9/Q9&gt;100%),100%,(R9/Q9))</f>
        <v>0.89630484988452652</v>
      </c>
      <c r="T9" s="56" t="s">
        <v>70</v>
      </c>
      <c r="U9" s="40" t="s">
        <v>36</v>
      </c>
      <c r="W9" s="39"/>
    </row>
    <row r="10" spans="1:23" ht="267.75" customHeight="1" x14ac:dyDescent="0.3">
      <c r="A10" s="62"/>
      <c r="B10" s="20" t="s">
        <v>66</v>
      </c>
      <c r="C10" s="21" t="s">
        <v>16</v>
      </c>
      <c r="D10" s="22">
        <v>6721</v>
      </c>
      <c r="E10" s="11">
        <v>7000</v>
      </c>
      <c r="F10" s="13">
        <v>7660</v>
      </c>
      <c r="G10" s="11">
        <v>7700</v>
      </c>
      <c r="H10" s="13">
        <v>6052</v>
      </c>
      <c r="I10" s="11">
        <v>9100</v>
      </c>
      <c r="J10" s="11">
        <v>9555</v>
      </c>
      <c r="K10" s="11">
        <v>13400</v>
      </c>
      <c r="L10" s="13">
        <v>1959</v>
      </c>
      <c r="M10" s="11">
        <v>4716</v>
      </c>
      <c r="N10" s="11"/>
      <c r="O10" s="11"/>
      <c r="P10" s="12">
        <f>+IF((M10/K10&gt;100%),100%,(M10/K10))</f>
        <v>0.35194029850746267</v>
      </c>
      <c r="Q10" s="11">
        <v>13400</v>
      </c>
      <c r="R10" s="11">
        <v>9555</v>
      </c>
      <c r="S10" s="24">
        <f>+IF((R10/Q10&gt;100%),100%,(R10/Q10))</f>
        <v>0.71305970149253728</v>
      </c>
      <c r="T10" s="33" t="s">
        <v>71</v>
      </c>
      <c r="U10" s="21" t="s">
        <v>36</v>
      </c>
    </row>
    <row r="11" spans="1:23" ht="408.75" customHeight="1" x14ac:dyDescent="0.3">
      <c r="A11" s="63"/>
      <c r="B11" s="20" t="s">
        <v>46</v>
      </c>
      <c r="C11" s="21" t="s">
        <v>16</v>
      </c>
      <c r="D11" s="22">
        <v>226</v>
      </c>
      <c r="E11" s="11" t="s">
        <v>17</v>
      </c>
      <c r="F11" s="13" t="s">
        <v>17</v>
      </c>
      <c r="G11" s="11">
        <v>221</v>
      </c>
      <c r="H11" s="13">
        <v>223</v>
      </c>
      <c r="I11" s="11">
        <v>217</v>
      </c>
      <c r="J11" s="11">
        <v>200</v>
      </c>
      <c r="K11" s="11">
        <v>174</v>
      </c>
      <c r="L11" s="13" t="s">
        <v>17</v>
      </c>
      <c r="M11" s="11">
        <f>39+12</f>
        <v>51</v>
      </c>
      <c r="N11" s="11"/>
      <c r="O11" s="11"/>
      <c r="P11" s="12" t="s">
        <v>17</v>
      </c>
      <c r="Q11" s="11">
        <f>+G11+I11+K11</f>
        <v>612</v>
      </c>
      <c r="R11" s="11">
        <f>+H11+J11+M11</f>
        <v>474</v>
      </c>
      <c r="S11" s="12">
        <f>+R11/Q11</f>
        <v>0.77450980392156865</v>
      </c>
      <c r="T11" s="33" t="s">
        <v>72</v>
      </c>
      <c r="U11" s="21" t="s">
        <v>36</v>
      </c>
    </row>
    <row r="12" spans="1:23" ht="313.5" customHeight="1" x14ac:dyDescent="0.3">
      <c r="A12" s="86" t="s">
        <v>18</v>
      </c>
      <c r="B12" s="20" t="s">
        <v>19</v>
      </c>
      <c r="C12" s="21" t="s">
        <v>16</v>
      </c>
      <c r="D12" s="22">
        <v>1254</v>
      </c>
      <c r="E12" s="11">
        <v>1250</v>
      </c>
      <c r="F12" s="13">
        <v>1251</v>
      </c>
      <c r="G12" s="11">
        <v>1910</v>
      </c>
      <c r="H12" s="13">
        <v>2408</v>
      </c>
      <c r="I12" s="11">
        <v>1908</v>
      </c>
      <c r="J12" s="36">
        <v>2205</v>
      </c>
      <c r="K12" s="11">
        <v>1930</v>
      </c>
      <c r="L12" s="13">
        <v>2</v>
      </c>
      <c r="M12" s="11">
        <f>+L12+39+80</f>
        <v>121</v>
      </c>
      <c r="N12" s="11"/>
      <c r="O12" s="36"/>
      <c r="P12" s="24">
        <f>+IF((M12/K12&gt;100%),100%,(M12/K12))</f>
        <v>6.269430051813471E-2</v>
      </c>
      <c r="Q12" s="11">
        <f>+E12+I12+G12+K12</f>
        <v>6998</v>
      </c>
      <c r="R12" s="11">
        <f>+F12+H12+J12+M12</f>
        <v>5985</v>
      </c>
      <c r="S12" s="24">
        <f>+IF((R12/Q12&gt;100%),100%,(R12/Q12))</f>
        <v>0.85524435553015143</v>
      </c>
      <c r="T12" s="33" t="s">
        <v>73</v>
      </c>
      <c r="U12" s="21" t="s">
        <v>37</v>
      </c>
    </row>
    <row r="13" spans="1:23" ht="315" customHeight="1" x14ac:dyDescent="0.3">
      <c r="A13" s="62"/>
      <c r="B13" s="44" t="s">
        <v>62</v>
      </c>
      <c r="C13" s="44" t="s">
        <v>34</v>
      </c>
      <c r="D13" s="44">
        <v>0</v>
      </c>
      <c r="E13" s="44">
        <v>4</v>
      </c>
      <c r="F13" s="44">
        <v>3</v>
      </c>
      <c r="G13" s="44">
        <v>6</v>
      </c>
      <c r="H13" s="44">
        <v>7</v>
      </c>
      <c r="I13" s="44">
        <v>8</v>
      </c>
      <c r="J13" s="44">
        <v>8</v>
      </c>
      <c r="K13" s="44">
        <v>17</v>
      </c>
      <c r="L13" s="44">
        <v>3</v>
      </c>
      <c r="M13" s="44">
        <f>+L13+2</f>
        <v>5</v>
      </c>
      <c r="N13" s="44"/>
      <c r="O13" s="44"/>
      <c r="P13" s="24">
        <f>+IF((M13/K13&gt;100%),100%,(M13/K13))</f>
        <v>0.29411764705882354</v>
      </c>
      <c r="Q13" s="44">
        <f>+E13+I13+G13+K13</f>
        <v>35</v>
      </c>
      <c r="R13" s="44">
        <f>+H13+F13+J13+M13</f>
        <v>23</v>
      </c>
      <c r="S13" s="42">
        <f>+R13/Q13</f>
        <v>0.65714285714285714</v>
      </c>
      <c r="T13" s="57" t="s">
        <v>74</v>
      </c>
      <c r="U13" s="41" t="s">
        <v>37</v>
      </c>
    </row>
    <row r="14" spans="1:23" ht="263.25" customHeight="1" x14ac:dyDescent="0.3">
      <c r="A14" s="63"/>
      <c r="B14" s="20" t="s">
        <v>67</v>
      </c>
      <c r="C14" s="21" t="s">
        <v>16</v>
      </c>
      <c r="D14" s="22">
        <v>259</v>
      </c>
      <c r="E14" s="11">
        <v>300</v>
      </c>
      <c r="F14" s="13">
        <v>321</v>
      </c>
      <c r="G14" s="11">
        <v>360</v>
      </c>
      <c r="H14" s="13">
        <v>545</v>
      </c>
      <c r="I14" s="11">
        <v>470</v>
      </c>
      <c r="J14" s="11">
        <v>595</v>
      </c>
      <c r="K14" s="11">
        <v>600</v>
      </c>
      <c r="L14" s="17">
        <v>69</v>
      </c>
      <c r="M14" s="11">
        <v>142</v>
      </c>
      <c r="N14" s="11"/>
      <c r="O14" s="11"/>
      <c r="P14" s="24">
        <f>+IF((M14/K14&gt;100%),100%,(M14/K14))</f>
        <v>0.23666666666666666</v>
      </c>
      <c r="Q14" s="11">
        <v>600</v>
      </c>
      <c r="R14" s="11">
        <v>595</v>
      </c>
      <c r="S14" s="12">
        <f>+R14/Q14</f>
        <v>0.9916666666666667</v>
      </c>
      <c r="T14" s="33" t="s">
        <v>75</v>
      </c>
      <c r="U14" s="21" t="s">
        <v>37</v>
      </c>
    </row>
    <row r="15" spans="1:23" ht="123.75" customHeight="1" x14ac:dyDescent="0.3">
      <c r="A15" s="86" t="s">
        <v>21</v>
      </c>
      <c r="B15" s="20" t="s">
        <v>22</v>
      </c>
      <c r="C15" s="21" t="s">
        <v>16</v>
      </c>
      <c r="D15" s="22">
        <v>328340</v>
      </c>
      <c r="E15" s="11">
        <v>180000</v>
      </c>
      <c r="F15" s="13">
        <v>193993</v>
      </c>
      <c r="G15" s="11">
        <v>1053900</v>
      </c>
      <c r="H15" s="13">
        <v>1423025</v>
      </c>
      <c r="I15" s="11">
        <v>3874830</v>
      </c>
      <c r="J15" s="11">
        <v>10249825</v>
      </c>
      <c r="K15" s="11">
        <v>3891270</v>
      </c>
      <c r="L15" s="13">
        <f>603251+2714</f>
        <v>605965</v>
      </c>
      <c r="M15" s="11">
        <f>+L15+12614+30+106217+999017</f>
        <v>1723843</v>
      </c>
      <c r="N15" s="11"/>
      <c r="O15" s="11"/>
      <c r="P15" s="24">
        <f>+IF((M15/K15&gt;100%),100%,(M15/K15))</f>
        <v>0.44300267007943422</v>
      </c>
      <c r="Q15" s="11">
        <v>15700000</v>
      </c>
      <c r="R15" s="11">
        <f>+H15+F15+J15+M15</f>
        <v>13590686</v>
      </c>
      <c r="S15" s="24">
        <f>+IF((R15/Q15&gt;100%),100%,(R15/Q15))</f>
        <v>0.86564878980891724</v>
      </c>
      <c r="T15" s="33" t="s">
        <v>76</v>
      </c>
      <c r="U15" s="21" t="s">
        <v>38</v>
      </c>
    </row>
    <row r="16" spans="1:23" ht="276.75" customHeight="1" x14ac:dyDescent="0.3">
      <c r="A16" s="62"/>
      <c r="B16" s="20" t="s">
        <v>23</v>
      </c>
      <c r="C16" s="21" t="s">
        <v>20</v>
      </c>
      <c r="D16" s="22">
        <v>2349339</v>
      </c>
      <c r="E16" s="11">
        <v>300000</v>
      </c>
      <c r="F16" s="13">
        <v>305995</v>
      </c>
      <c r="G16" s="11">
        <v>600000</v>
      </c>
      <c r="H16" s="13">
        <v>341253</v>
      </c>
      <c r="I16" s="11">
        <v>351247</v>
      </c>
      <c r="J16" s="11">
        <v>363491</v>
      </c>
      <c r="K16" s="11">
        <v>198753</v>
      </c>
      <c r="L16" s="13">
        <v>3000</v>
      </c>
      <c r="M16" s="11">
        <f>+L16+17000+254</f>
        <v>20254</v>
      </c>
      <c r="N16" s="11"/>
      <c r="O16" s="11"/>
      <c r="P16" s="24">
        <f>+IF((M16/K16&gt;100%),100%,(M16/K16))</f>
        <v>0.10190538004457794</v>
      </c>
      <c r="Q16" s="11">
        <f>+E16+G16+I16+K16</f>
        <v>1450000</v>
      </c>
      <c r="R16" s="11">
        <f>+F16+H16+J16+M16</f>
        <v>1030993</v>
      </c>
      <c r="S16" s="37">
        <f>+IF((R16/Q16&gt;100%),100%,(R16/Q16))</f>
        <v>0.71102965517241379</v>
      </c>
      <c r="T16" s="33" t="s">
        <v>77</v>
      </c>
      <c r="U16" s="21" t="s">
        <v>38</v>
      </c>
    </row>
    <row r="17" spans="1:21" ht="246.75" customHeight="1" x14ac:dyDescent="0.3">
      <c r="A17" s="86" t="s">
        <v>24</v>
      </c>
      <c r="B17" s="20" t="s">
        <v>68</v>
      </c>
      <c r="C17" s="21" t="s">
        <v>20</v>
      </c>
      <c r="D17" s="16">
        <v>0.69</v>
      </c>
      <c r="E17" s="12">
        <v>0.7</v>
      </c>
      <c r="F17" s="23">
        <v>0.79479999999999995</v>
      </c>
      <c r="G17" s="12">
        <v>0.8</v>
      </c>
      <c r="H17" s="16">
        <v>1</v>
      </c>
      <c r="I17" s="12">
        <v>1</v>
      </c>
      <c r="J17" s="11">
        <v>100</v>
      </c>
      <c r="K17" s="12">
        <v>1</v>
      </c>
      <c r="L17" s="13" t="s">
        <v>17</v>
      </c>
      <c r="M17" s="25">
        <v>0.2092</v>
      </c>
      <c r="N17" s="25"/>
      <c r="O17" s="11"/>
      <c r="P17" s="36" t="str">
        <f>+L17</f>
        <v>N/A</v>
      </c>
      <c r="Q17" s="12">
        <v>1</v>
      </c>
      <c r="R17" s="12">
        <f>+H17</f>
        <v>1</v>
      </c>
      <c r="S17" s="37">
        <f>+IF((R17/Q17&gt;100%),100%,(R17/Q17))</f>
        <v>1</v>
      </c>
      <c r="T17" s="33" t="s">
        <v>78</v>
      </c>
      <c r="U17" s="21" t="s">
        <v>37</v>
      </c>
    </row>
    <row r="18" spans="1:21" ht="216.75" customHeight="1" x14ac:dyDescent="0.3">
      <c r="A18" s="62"/>
      <c r="B18" s="20" t="s">
        <v>25</v>
      </c>
      <c r="C18" s="21" t="s">
        <v>20</v>
      </c>
      <c r="D18" s="22">
        <v>0</v>
      </c>
      <c r="E18" s="11">
        <v>3</v>
      </c>
      <c r="F18" s="13">
        <v>3</v>
      </c>
      <c r="G18" s="11">
        <v>3</v>
      </c>
      <c r="H18" s="13">
        <v>3</v>
      </c>
      <c r="I18" s="11">
        <v>2</v>
      </c>
      <c r="J18" s="11">
        <v>2</v>
      </c>
      <c r="K18" s="11">
        <v>0</v>
      </c>
      <c r="L18" s="13" t="s">
        <v>17</v>
      </c>
      <c r="M18" s="13" t="s">
        <v>17</v>
      </c>
      <c r="N18" s="11"/>
      <c r="O18" s="11"/>
      <c r="P18" s="36" t="s">
        <v>17</v>
      </c>
      <c r="Q18" s="11">
        <v>8</v>
      </c>
      <c r="R18" s="11">
        <f>+F18+H18+J18</f>
        <v>8</v>
      </c>
      <c r="S18" s="37">
        <f>+IF((R18/Q18&gt;100%),100%,(R18/Q18))</f>
        <v>1</v>
      </c>
      <c r="T18" s="33" t="s">
        <v>63</v>
      </c>
      <c r="U18" s="21" t="s">
        <v>37</v>
      </c>
    </row>
    <row r="19" spans="1:21" ht="288.75" customHeight="1" x14ac:dyDescent="0.3">
      <c r="A19" s="62"/>
      <c r="B19" s="20" t="s">
        <v>26</v>
      </c>
      <c r="C19" s="21" t="s">
        <v>16</v>
      </c>
      <c r="D19" s="22" t="s">
        <v>17</v>
      </c>
      <c r="E19" s="11" t="s">
        <v>17</v>
      </c>
      <c r="F19" s="13">
        <v>2</v>
      </c>
      <c r="G19" s="11">
        <v>3</v>
      </c>
      <c r="H19" s="13">
        <v>3</v>
      </c>
      <c r="I19" s="11">
        <v>2</v>
      </c>
      <c r="J19" s="13">
        <v>0</v>
      </c>
      <c r="K19" s="11">
        <v>3</v>
      </c>
      <c r="L19" s="13" t="s">
        <v>17</v>
      </c>
      <c r="M19" s="13">
        <v>2</v>
      </c>
      <c r="N19" s="13"/>
      <c r="O19" s="13"/>
      <c r="P19" s="36" t="s">
        <v>17</v>
      </c>
      <c r="Q19" s="11">
        <f>I19+G19+K19</f>
        <v>8</v>
      </c>
      <c r="R19" s="13">
        <f>+H19+F19+J19+M19</f>
        <v>7</v>
      </c>
      <c r="S19" s="37">
        <f>+IF((R19/Q19&gt;100%),100%,(R19/Q19))</f>
        <v>0.875</v>
      </c>
      <c r="T19" s="33" t="s">
        <v>79</v>
      </c>
      <c r="U19" s="21" t="s">
        <v>39</v>
      </c>
    </row>
    <row r="20" spans="1:21" ht="136.5" hidden="1" customHeight="1" x14ac:dyDescent="0.3">
      <c r="A20" s="63"/>
      <c r="B20" s="20" t="s">
        <v>27</v>
      </c>
      <c r="C20" s="21" t="s">
        <v>16</v>
      </c>
      <c r="D20" s="16">
        <v>0.46</v>
      </c>
      <c r="E20" s="24">
        <v>0.495</v>
      </c>
      <c r="F20" s="23">
        <v>0.64419999999999999</v>
      </c>
      <c r="G20" s="12">
        <v>0.53</v>
      </c>
      <c r="H20" s="12">
        <v>0.75600000000000001</v>
      </c>
      <c r="I20" s="25">
        <v>0.56499999999999995</v>
      </c>
      <c r="J20" s="13"/>
      <c r="K20" s="12">
        <v>0.6</v>
      </c>
      <c r="L20" s="13" t="s">
        <v>17</v>
      </c>
      <c r="M20" s="23"/>
      <c r="N20" s="13"/>
      <c r="O20" s="13"/>
      <c r="P20" s="12">
        <f t="shared" ref="P20" si="0">+N20/K20</f>
        <v>0</v>
      </c>
      <c r="Q20" s="12">
        <v>0.6</v>
      </c>
      <c r="R20" s="16" t="e">
        <f>+#REF!</f>
        <v>#REF!</v>
      </c>
      <c r="S20" s="37" t="e">
        <f t="shared" ref="S20" si="1">+IF((R20/Q20&gt;100%),100%,(R20/Q20))</f>
        <v>#REF!</v>
      </c>
      <c r="T20" s="33"/>
      <c r="U20" s="21" t="s">
        <v>40</v>
      </c>
    </row>
    <row r="21" spans="1:21" ht="186.75" customHeight="1" x14ac:dyDescent="0.3">
      <c r="A21" s="20" t="s">
        <v>28</v>
      </c>
      <c r="B21" s="20" t="s">
        <v>61</v>
      </c>
      <c r="C21" s="21" t="s">
        <v>33</v>
      </c>
      <c r="D21" s="22">
        <v>0</v>
      </c>
      <c r="E21" s="11">
        <v>18</v>
      </c>
      <c r="F21" s="13">
        <v>20</v>
      </c>
      <c r="G21" s="11">
        <v>31</v>
      </c>
      <c r="H21" s="13">
        <v>30</v>
      </c>
      <c r="I21" s="11">
        <v>33</v>
      </c>
      <c r="J21" s="13">
        <v>33</v>
      </c>
      <c r="K21" s="11">
        <v>33</v>
      </c>
      <c r="L21" s="13" t="s">
        <v>17</v>
      </c>
      <c r="M21" s="13">
        <v>9</v>
      </c>
      <c r="N21" s="13"/>
      <c r="O21" s="13"/>
      <c r="P21" s="37">
        <f>+IF((M21/K21&gt;100%),100%,(M21/K21))</f>
        <v>0.27272727272727271</v>
      </c>
      <c r="Q21" s="11">
        <v>33</v>
      </c>
      <c r="R21" s="17">
        <f>+J21</f>
        <v>33</v>
      </c>
      <c r="S21" s="37">
        <f>+IF((R21/Q21&gt;100%),100%,(R21/Q21))</f>
        <v>1</v>
      </c>
      <c r="T21" s="33" t="s">
        <v>80</v>
      </c>
      <c r="U21" s="21" t="s">
        <v>41</v>
      </c>
    </row>
    <row r="22" spans="1:21" ht="204" customHeight="1" x14ac:dyDescent="0.3">
      <c r="A22" s="26" t="s">
        <v>29</v>
      </c>
      <c r="B22" s="20" t="s">
        <v>69</v>
      </c>
      <c r="C22" s="21" t="s">
        <v>20</v>
      </c>
      <c r="D22" s="22">
        <v>3</v>
      </c>
      <c r="E22" s="11" t="s">
        <v>17</v>
      </c>
      <c r="F22" s="13" t="s">
        <v>17</v>
      </c>
      <c r="G22" s="11">
        <v>5</v>
      </c>
      <c r="H22" s="13">
        <v>5</v>
      </c>
      <c r="I22" s="11">
        <v>7</v>
      </c>
      <c r="J22" s="13">
        <v>7</v>
      </c>
      <c r="K22" s="11">
        <v>9</v>
      </c>
      <c r="L22" s="13">
        <v>1</v>
      </c>
      <c r="M22" s="13">
        <f>+L22+2</f>
        <v>3</v>
      </c>
      <c r="N22" s="13"/>
      <c r="O22" s="13"/>
      <c r="P22" s="37">
        <f>+IF((M22/K22&gt;100%),100%,(M22/K22))</f>
        <v>0.33333333333333331</v>
      </c>
      <c r="Q22" s="11">
        <f>+K22</f>
        <v>9</v>
      </c>
      <c r="R22" s="13">
        <f>+J22</f>
        <v>7</v>
      </c>
      <c r="S22" s="24">
        <f>+IF((R22/Q22&gt;100%),100%,(R22/Q22))</f>
        <v>0.77777777777777779</v>
      </c>
      <c r="T22" s="33" t="s">
        <v>81</v>
      </c>
      <c r="U22" s="21" t="s">
        <v>43</v>
      </c>
    </row>
    <row r="23" spans="1:21" ht="409.5" customHeight="1" x14ac:dyDescent="0.3">
      <c r="A23" s="41" t="s">
        <v>30</v>
      </c>
      <c r="B23" s="41" t="s">
        <v>31</v>
      </c>
      <c r="C23" s="41" t="s">
        <v>34</v>
      </c>
      <c r="D23" s="43">
        <v>0.62</v>
      </c>
      <c r="E23" s="44" t="s">
        <v>17</v>
      </c>
      <c r="F23" s="45" t="s">
        <v>17</v>
      </c>
      <c r="G23" s="42">
        <v>0.86</v>
      </c>
      <c r="H23" s="42">
        <v>1.02</v>
      </c>
      <c r="I23" s="46">
        <v>0.96</v>
      </c>
      <c r="J23" s="46">
        <v>0.99150000000000005</v>
      </c>
      <c r="K23" s="49">
        <v>1</v>
      </c>
      <c r="L23" s="48">
        <v>0.67800000000000005</v>
      </c>
      <c r="M23" s="49">
        <v>0.82</v>
      </c>
      <c r="N23" s="50"/>
      <c r="O23" s="46"/>
      <c r="P23" s="24">
        <f>+M23</f>
        <v>0.82</v>
      </c>
      <c r="Q23" s="50">
        <v>1</v>
      </c>
      <c r="R23" s="55">
        <f>+M23</f>
        <v>0.82</v>
      </c>
      <c r="S23" s="24">
        <f>+IF((R23/Q23&gt;100%),100%,(R23/Q23))</f>
        <v>0.82</v>
      </c>
      <c r="T23" s="57" t="s">
        <v>64</v>
      </c>
      <c r="U23" s="51" t="s">
        <v>44</v>
      </c>
    </row>
    <row r="24" spans="1:21" ht="317.25" customHeight="1" x14ac:dyDescent="0.3">
      <c r="A24" s="26" t="s">
        <v>32</v>
      </c>
      <c r="B24" s="20" t="s">
        <v>49</v>
      </c>
      <c r="C24" s="21" t="s">
        <v>20</v>
      </c>
      <c r="D24" s="22" t="s">
        <v>50</v>
      </c>
      <c r="E24" s="11" t="s">
        <v>17</v>
      </c>
      <c r="F24" s="13" t="s">
        <v>17</v>
      </c>
      <c r="G24" s="11">
        <v>250000</v>
      </c>
      <c r="H24" s="13">
        <v>215607</v>
      </c>
      <c r="I24" s="11">
        <v>285000</v>
      </c>
      <c r="J24" s="13">
        <v>389975</v>
      </c>
      <c r="K24" s="11">
        <v>250000</v>
      </c>
      <c r="L24" s="13">
        <v>12870</v>
      </c>
      <c r="M24" s="34">
        <v>92180</v>
      </c>
      <c r="N24" s="13"/>
      <c r="O24" s="13"/>
      <c r="P24" s="24">
        <f>+IF((L24/K24&gt;100%),100%,(L24/K24))</f>
        <v>5.1479999999999998E-2</v>
      </c>
      <c r="Q24" s="11">
        <v>750000</v>
      </c>
      <c r="R24" s="13">
        <f>+H24+J24+M24</f>
        <v>697762</v>
      </c>
      <c r="S24" s="24">
        <f>+IF((R24/Q24&gt;100%),100%,(R24/Q24))</f>
        <v>0.93034933333333336</v>
      </c>
      <c r="T24" s="33" t="s">
        <v>65</v>
      </c>
      <c r="U24" s="21" t="s">
        <v>45</v>
      </c>
    </row>
    <row r="25" spans="1:21" ht="48" customHeight="1" x14ac:dyDescent="0.3">
      <c r="A25" s="27"/>
      <c r="B25" s="28"/>
      <c r="C25" s="29"/>
      <c r="D25" s="29"/>
      <c r="E25" s="30"/>
      <c r="F25" s="14"/>
      <c r="G25" s="14"/>
      <c r="H25" s="14"/>
      <c r="I25" s="30"/>
      <c r="J25" s="14"/>
      <c r="K25" s="30"/>
      <c r="L25" s="14"/>
      <c r="M25" s="14"/>
      <c r="N25" s="14"/>
      <c r="O25" s="14"/>
      <c r="P25" s="14"/>
      <c r="Q25" s="30"/>
      <c r="R25" s="14"/>
      <c r="S25" s="14"/>
      <c r="T25" s="14"/>
      <c r="U25" s="29"/>
    </row>
    <row r="26" spans="1:21" ht="66.75" customHeight="1" x14ac:dyDescent="0.3">
      <c r="A26" s="84" t="s">
        <v>57</v>
      </c>
      <c r="B26" s="85"/>
      <c r="C26" s="85"/>
      <c r="D26" s="85"/>
      <c r="E26" s="85"/>
      <c r="F26" s="85"/>
      <c r="G26" s="85"/>
      <c r="H26" s="85"/>
      <c r="I26" s="85"/>
      <c r="J26" s="85"/>
      <c r="K26" s="85"/>
      <c r="L26" s="85"/>
      <c r="M26" s="85"/>
      <c r="N26" s="85"/>
      <c r="O26" s="85"/>
      <c r="P26" s="85"/>
      <c r="Q26" s="85"/>
      <c r="R26" s="85"/>
      <c r="S26" s="85"/>
      <c r="T26" s="85"/>
      <c r="U26" s="85"/>
    </row>
    <row r="27" spans="1:21" ht="46.5" customHeight="1" x14ac:dyDescent="0.3">
      <c r="A27" s="84" t="s">
        <v>82</v>
      </c>
      <c r="B27" s="85"/>
      <c r="C27" s="85"/>
      <c r="D27" s="85"/>
      <c r="E27" s="85"/>
      <c r="F27" s="85"/>
      <c r="G27" s="85"/>
      <c r="H27" s="85"/>
      <c r="I27" s="85"/>
      <c r="J27" s="85"/>
      <c r="K27" s="85"/>
      <c r="L27" s="85"/>
      <c r="M27" s="85"/>
      <c r="N27" s="85"/>
      <c r="O27" s="85"/>
      <c r="P27" s="85"/>
      <c r="Q27" s="85"/>
      <c r="R27" s="85"/>
      <c r="S27" s="85"/>
      <c r="T27" s="85"/>
      <c r="U27" s="85"/>
    </row>
  </sheetData>
  <mergeCells count="30">
    <mergeCell ref="T3:U3"/>
    <mergeCell ref="G7:G8"/>
    <mergeCell ref="H7:H8"/>
    <mergeCell ref="R7:R8"/>
    <mergeCell ref="U7:U8"/>
    <mergeCell ref="Q7:Q8"/>
    <mergeCell ref="P7:P8"/>
    <mergeCell ref="J7:J8"/>
    <mergeCell ref="L7:O7"/>
    <mergeCell ref="A27:U27"/>
    <mergeCell ref="A26:U26"/>
    <mergeCell ref="A12:A14"/>
    <mergeCell ref="A15:A16"/>
    <mergeCell ref="A17:A20"/>
    <mergeCell ref="A9:A11"/>
    <mergeCell ref="K7:K8"/>
    <mergeCell ref="S7:S8"/>
    <mergeCell ref="A1:B3"/>
    <mergeCell ref="A7:A8"/>
    <mergeCell ref="B7:B8"/>
    <mergeCell ref="C7:C8"/>
    <mergeCell ref="D7:D8"/>
    <mergeCell ref="E7:E8"/>
    <mergeCell ref="I7:I8"/>
    <mergeCell ref="F7:F8"/>
    <mergeCell ref="C1:S3"/>
    <mergeCell ref="A5:T5"/>
    <mergeCell ref="T7:T8"/>
    <mergeCell ref="T1:U1"/>
    <mergeCell ref="T2:U2"/>
  </mergeCells>
  <printOptions horizontalCentered="1" verticalCentered="1"/>
  <pageMargins left="0.43307086614173229" right="0.43307086614173229" top="0.74803149606299213" bottom="0.55118110236220474" header="0.31496062992125984" footer="0.11811023622047245"/>
  <pageSetup scale="28" fitToHeight="0" orientation="landscape" r:id="rId1"/>
  <headerFooter differentFirst="1">
    <oddFooter>&amp;RPágina &amp;P de &amp;N</oddFooter>
  </headerFooter>
  <rowBreaks count="4" manualBreakCount="4">
    <brk id="11" max="23" man="1"/>
    <brk id="14" max="23" man="1"/>
    <brk id="16" max="23" man="1"/>
    <brk id="1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PEI 4to trimestre</vt:lpstr>
      <vt:lpstr>'Seguimiento PEI 4to trimestre'!Área_de_impresión</vt:lpstr>
      <vt:lpstr>'Seguimiento PEI 4to trimestre'!Títulos_a_imprimir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Diana Paola Yate Virgues</cp:lastModifiedBy>
  <cp:lastPrinted>2018-07-30T21:03:33Z</cp:lastPrinted>
  <dcterms:created xsi:type="dcterms:W3CDTF">2016-06-27T17:21:45Z</dcterms:created>
  <dcterms:modified xsi:type="dcterms:W3CDTF">2018-08-09T22:23:30Z</dcterms:modified>
</cp:coreProperties>
</file>